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28680" yWindow="-120" windowWidth="23250" windowHeight="14610" activeTab="3"/>
  </bookViews>
  <sheets>
    <sheet name="Pokyny pro vyplnění" sheetId="11" r:id="rId1"/>
    <sheet name="Stavba" sheetId="1" r:id="rId2"/>
    <sheet name="VzorPolozky" sheetId="10" state="hidden" r:id="rId3"/>
    <sheet name="1 D.1.4.4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D.1.4.4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D.1.4.4 Pol'!$A$1:$X$73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/>
  <c r="M9" s="1"/>
  <c r="I9"/>
  <c r="K9"/>
  <c r="K8" s="1"/>
  <c r="O9"/>
  <c r="Q9"/>
  <c r="V9"/>
  <c r="V8" s="1"/>
  <c r="G10"/>
  <c r="G8" s="1"/>
  <c r="I50" i="1" s="1"/>
  <c r="I10" i="12"/>
  <c r="K10"/>
  <c r="O10"/>
  <c r="O8" s="1"/>
  <c r="Q10"/>
  <c r="V10"/>
  <c r="G13"/>
  <c r="M13" s="1"/>
  <c r="I13"/>
  <c r="K13"/>
  <c r="O13"/>
  <c r="Q13"/>
  <c r="V13"/>
  <c r="G15"/>
  <c r="M15" s="1"/>
  <c r="I15"/>
  <c r="I8" s="1"/>
  <c r="K15"/>
  <c r="O15"/>
  <c r="Q15"/>
  <c r="Q8" s="1"/>
  <c r="V15"/>
  <c r="G16"/>
  <c r="M16" s="1"/>
  <c r="I16"/>
  <c r="K16"/>
  <c r="O16"/>
  <c r="Q16"/>
  <c r="V16"/>
  <c r="G17"/>
  <c r="M17" s="1"/>
  <c r="I17"/>
  <c r="K17"/>
  <c r="O17"/>
  <c r="Q17"/>
  <c r="V17"/>
  <c r="G20"/>
  <c r="M20" s="1"/>
  <c r="I20"/>
  <c r="K20"/>
  <c r="O20"/>
  <c r="Q20"/>
  <c r="V20"/>
  <c r="G23"/>
  <c r="M23" s="1"/>
  <c r="I23"/>
  <c r="K23"/>
  <c r="O23"/>
  <c r="Q23"/>
  <c r="V23"/>
  <c r="G26"/>
  <c r="M26" s="1"/>
  <c r="I26"/>
  <c r="K26"/>
  <c r="O26"/>
  <c r="Q26"/>
  <c r="V26"/>
  <c r="G31"/>
  <c r="M31" s="1"/>
  <c r="I31"/>
  <c r="K31"/>
  <c r="O31"/>
  <c r="Q31"/>
  <c r="V31"/>
  <c r="G32"/>
  <c r="M32" s="1"/>
  <c r="I32"/>
  <c r="K32"/>
  <c r="O32"/>
  <c r="Q32"/>
  <c r="V32"/>
  <c r="G33"/>
  <c r="M33" s="1"/>
  <c r="I33"/>
  <c r="K33"/>
  <c r="O33"/>
  <c r="Q33"/>
  <c r="V33"/>
  <c r="G34"/>
  <c r="M34" s="1"/>
  <c r="I34"/>
  <c r="K34"/>
  <c r="O34"/>
  <c r="Q34"/>
  <c r="V34"/>
  <c r="G36"/>
  <c r="I36"/>
  <c r="I35" s="1"/>
  <c r="K36"/>
  <c r="O36"/>
  <c r="O35" s="1"/>
  <c r="Q36"/>
  <c r="Q35" s="1"/>
  <c r="V36"/>
  <c r="G37"/>
  <c r="M37" s="1"/>
  <c r="I37"/>
  <c r="K37"/>
  <c r="K35" s="1"/>
  <c r="O37"/>
  <c r="Q37"/>
  <c r="V37"/>
  <c r="V35" s="1"/>
  <c r="G38"/>
  <c r="M38" s="1"/>
  <c r="I38"/>
  <c r="K38"/>
  <c r="O38"/>
  <c r="Q38"/>
  <c r="V38"/>
  <c r="G39"/>
  <c r="M39" s="1"/>
  <c r="I39"/>
  <c r="K39"/>
  <c r="O39"/>
  <c r="Q39"/>
  <c r="V39"/>
  <c r="G40"/>
  <c r="M40" s="1"/>
  <c r="I40"/>
  <c r="K40"/>
  <c r="O40"/>
  <c r="Q40"/>
  <c r="V40"/>
  <c r="G41"/>
  <c r="M41" s="1"/>
  <c r="I41"/>
  <c r="K41"/>
  <c r="O41"/>
  <c r="Q41"/>
  <c r="V41"/>
  <c r="G43"/>
  <c r="G42" s="1"/>
  <c r="I52" i="1" s="1"/>
  <c r="I43" i="12"/>
  <c r="I42" s="1"/>
  <c r="K43"/>
  <c r="O43"/>
  <c r="O42" s="1"/>
  <c r="Q43"/>
  <c r="Q42" s="1"/>
  <c r="V43"/>
  <c r="G44"/>
  <c r="M44" s="1"/>
  <c r="I44"/>
  <c r="K44"/>
  <c r="O44"/>
  <c r="Q44"/>
  <c r="V44"/>
  <c r="G45"/>
  <c r="I45"/>
  <c r="K45"/>
  <c r="M45"/>
  <c r="O45"/>
  <c r="Q45"/>
  <c r="V45"/>
  <c r="G46"/>
  <c r="I46"/>
  <c r="K46"/>
  <c r="K42" s="1"/>
  <c r="M46"/>
  <c r="O46"/>
  <c r="Q46"/>
  <c r="V46"/>
  <c r="V42" s="1"/>
  <c r="G47"/>
  <c r="I47"/>
  <c r="K47"/>
  <c r="M47"/>
  <c r="O47"/>
  <c r="Q47"/>
  <c r="V47"/>
  <c r="G48"/>
  <c r="M48" s="1"/>
  <c r="I48"/>
  <c r="K48"/>
  <c r="O48"/>
  <c r="Q48"/>
  <c r="V48"/>
  <c r="G49"/>
  <c r="M49" s="1"/>
  <c r="I49"/>
  <c r="K49"/>
  <c r="O49"/>
  <c r="Q49"/>
  <c r="V49"/>
  <c r="G50"/>
  <c r="M50" s="1"/>
  <c r="I50"/>
  <c r="K50"/>
  <c r="O50"/>
  <c r="Q50"/>
  <c r="V50"/>
  <c r="G51"/>
  <c r="I51"/>
  <c r="K51"/>
  <c r="M51"/>
  <c r="O51"/>
  <c r="Q51"/>
  <c r="V51"/>
  <c r="G53"/>
  <c r="M53" s="1"/>
  <c r="I53"/>
  <c r="K53"/>
  <c r="O53"/>
  <c r="Q53"/>
  <c r="V53"/>
  <c r="G54"/>
  <c r="M54" s="1"/>
  <c r="I54"/>
  <c r="K54"/>
  <c r="O54"/>
  <c r="Q54"/>
  <c r="V54"/>
  <c r="G56"/>
  <c r="M56" s="1"/>
  <c r="I56"/>
  <c r="K56"/>
  <c r="O56"/>
  <c r="Q56"/>
  <c r="V56"/>
  <c r="G57"/>
  <c r="I57"/>
  <c r="K57"/>
  <c r="M57"/>
  <c r="O57"/>
  <c r="Q57"/>
  <c r="V57"/>
  <c r="G59"/>
  <c r="M59" s="1"/>
  <c r="I59"/>
  <c r="K59"/>
  <c r="O59"/>
  <c r="Q59"/>
  <c r="V59"/>
  <c r="G62"/>
  <c r="M62" s="1"/>
  <c r="I62"/>
  <c r="K62"/>
  <c r="O62"/>
  <c r="Q62"/>
  <c r="V62"/>
  <c r="K63"/>
  <c r="V63"/>
  <c r="G64"/>
  <c r="G63" s="1"/>
  <c r="I53" i="1" s="1"/>
  <c r="I64" i="12"/>
  <c r="I63" s="1"/>
  <c r="K64"/>
  <c r="O64"/>
  <c r="O63" s="1"/>
  <c r="Q64"/>
  <c r="Q63" s="1"/>
  <c r="V64"/>
  <c r="AE67"/>
  <c r="F41" i="1" s="1"/>
  <c r="I20"/>
  <c r="I19"/>
  <c r="I18"/>
  <c r="I16"/>
  <c r="H43"/>
  <c r="I40"/>
  <c r="M64" i="12" l="1"/>
  <c r="M63" s="1"/>
  <c r="M43"/>
  <c r="M42" s="1"/>
  <c r="G35"/>
  <c r="I51" i="1" s="1"/>
  <c r="I54" s="1"/>
  <c r="J53" s="1"/>
  <c r="M10" i="12"/>
  <c r="M8" s="1"/>
  <c r="F39" i="1"/>
  <c r="F43" s="1"/>
  <c r="G23" s="1"/>
  <c r="F42"/>
  <c r="AF67" i="12"/>
  <c r="M36"/>
  <c r="M35" s="1"/>
  <c r="J28" i="1"/>
  <c r="J26"/>
  <c r="G38"/>
  <c r="F38"/>
  <c r="J23"/>
  <c r="J24"/>
  <c r="J25"/>
  <c r="J27"/>
  <c r="E24"/>
  <c r="E26"/>
  <c r="I17" l="1"/>
  <c r="I21" s="1"/>
  <c r="G67" i="12"/>
  <c r="J51" i="1"/>
  <c r="G41"/>
  <c r="I41" s="1"/>
  <c r="G42"/>
  <c r="I42" s="1"/>
  <c r="G39"/>
  <c r="J52"/>
  <c r="J50"/>
  <c r="J54" l="1"/>
  <c r="I39"/>
  <c r="I43" s="1"/>
  <c r="G43"/>
  <c r="G25" s="1"/>
  <c r="A27" s="1"/>
  <c r="J42" l="1"/>
  <c r="J39"/>
  <c r="J43" s="1"/>
  <c r="J41"/>
  <c r="J40"/>
  <c r="A28"/>
  <c r="G28"/>
  <c r="G27" s="1"/>
  <c r="G29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Uživatel systému Windows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<sst xmlns="http://schemas.openxmlformats.org/spreadsheetml/2006/main" count="476" uniqueCount="210">
  <si>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</si>
  <si>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</si>
  <si>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</si>
  <si>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</si>
  <si>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</si>
  <si>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</si>
  <si>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</si>
  <si>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</si>
  <si>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</si>
  <si>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</si>
  <si>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</si>
  <si>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</si>
  <si>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</si>
  <si>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</si>
  <si>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</si>
  <si>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</si>
  <si>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</si>
  <si>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</si>
  <si>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</si>
  <si>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</si>
  <si>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</si>
  <si>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</si>
  <si>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</si>
  <si>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</si>
  <si>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</si>
  <si>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</si>
  <si>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</si>
  <si>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</si>
  <si>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</si>
  <si>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</si>
  <si>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</si>
  <si>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</si>
  <si>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</si>
  <si>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</si>
  <si>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</si>
  <si>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</si>
  <si>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</si>
  <si>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</si>
  <si>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</si>
  <si>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</si>
  <si>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</si>
  <si>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</si>
  <si>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</si>
  <si>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D.1.4.4</t>
  </si>
  <si>
    <t>Technika prostředí staveb - vytápění</t>
  </si>
  <si>
    <t>1</t>
  </si>
  <si>
    <t>Neurochirurgie</t>
  </si>
  <si>
    <t>Objekt:</t>
  </si>
  <si>
    <t>Rozpočet:</t>
  </si>
  <si>
    <t>T20019</t>
  </si>
  <si>
    <t>Nemocnice FM - Neuro (vytápění)</t>
  </si>
  <si>
    <t>Stavba</t>
  </si>
  <si>
    <t>Stavební objekt</t>
  </si>
  <si>
    <t>Celkem za stavbu</t>
  </si>
  <si>
    <t>CZK</t>
  </si>
  <si>
    <t>Rekapitulace dílů</t>
  </si>
  <si>
    <t>Typ dílu</t>
  </si>
  <si>
    <t>733</t>
  </si>
  <si>
    <t>Rozvod potrubí</t>
  </si>
  <si>
    <t>734</t>
  </si>
  <si>
    <t>Armatury</t>
  </si>
  <si>
    <t>735</t>
  </si>
  <si>
    <t>Otopná tělesa</t>
  </si>
  <si>
    <t>783</t>
  </si>
  <si>
    <t>Nátěry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</si>
  <si>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</si>
  <si>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</si>
  <si>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</si>
  <si>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</si>
  <si>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</si>
  <si>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</si>
  <si>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</si>
  <si>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</si>
  <si>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</si>
  <si>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</si>
  <si>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</si>
  <si>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</si>
  <si>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</si>
  <si>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</si>
  <si>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</si>
  <si>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</si>
  <si>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</si>
  <si>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</si>
  <si>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</si>
  <si>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</si>
  <si>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</si>
  <si>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</si>
  <si>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</si>
  <si>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</si>
  <si>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</si>
  <si>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</si>
  <si>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</si>
  <si>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</si>
  <si>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</si>
  <si>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</si>
  <si>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722130913R00</t>
  </si>
  <si>
    <t>Opravy vodovodního potrubí závitového přeřezání ocelové trubky, do DN 25</t>
  </si>
  <si>
    <t>kus</t>
  </si>
  <si>
    <t>800-721</t>
  </si>
  <si>
    <t>RTS 20/ I</t>
  </si>
  <si>
    <t>Práce</t>
  </si>
  <si>
    <t>POL1_</t>
  </si>
  <si>
    <t>722181214RU2</t>
  </si>
  <si>
    <t>Izolace vodovodního potrubí návleková z trubic z pěnového polyetylenu, tloušťka stěny 20 mm, d 35 mm</t>
  </si>
  <si>
    <t>m</t>
  </si>
  <si>
    <t>V položce je kalkulována dodávka izolační trubice, spon a lepicí pásky.</t>
  </si>
  <si>
    <t>POP</t>
  </si>
  <si>
    <t>Odkaz na mn. položky pořadí 8 : 25,00000</t>
  </si>
  <si>
    <t>VV</t>
  </si>
  <si>
    <t>722182016R00</t>
  </si>
  <si>
    <t>Montáž tepelné izolace potrubí lepicí páska, sponky, přes DN 40 do DN 80</t>
  </si>
  <si>
    <t>Odkaz na mn. položky pořadí 12 : 50,00000</t>
  </si>
  <si>
    <t>733120815R00</t>
  </si>
  <si>
    <t>Demontáž potrubí z ocelových trubek hladkých do D 38</t>
  </si>
  <si>
    <t>800-731</t>
  </si>
  <si>
    <t>733123911R00</t>
  </si>
  <si>
    <t>Svařovaný spoj potrubí ocelového D 22 mm</t>
  </si>
  <si>
    <t>733151112R00</t>
  </si>
  <si>
    <t>Potrubí z trubek ocelových vně pozinkovaných pro průmysl spojované lisováním vnější průměr D 15 mm, tl. stěny 1,2 mm</t>
  </si>
  <si>
    <t>POL1_7</t>
  </si>
  <si>
    <t>včetně tvarovek, bez zednických výpomocí</t>
  </si>
  <si>
    <t>SPI</t>
  </si>
  <si>
    <t>Včetně pomocného lešení o výšce podlahy do 1900 mm a pro zatížení do 1,5 kPa.</t>
  </si>
  <si>
    <t>733151113R00</t>
  </si>
  <si>
    <t>Potrubí z trubek ocelových vně pozinkovaných pro průmysl spojované lisováním vnější průměr D 18 mm, tl. stěny 1,2 mm</t>
  </si>
  <si>
    <t>733151116R00</t>
  </si>
  <si>
    <t>Potrubí z trubek ocelových vně pozinkovaných pro průmysl spojované lisováním vnější průměr D 35 mm, tl. stěny 1,5 mm</t>
  </si>
  <si>
    <t>733190107R00</t>
  </si>
  <si>
    <t>Tlakové zkoušky potrubí ocelových závitových, plastových, měděných přes DN 32 do DN 40</t>
  </si>
  <si>
    <t>POL1_0</t>
  </si>
  <si>
    <t>Včetně dodávky vody, uzavření a zabezpečení konců potrubí.</t>
  </si>
  <si>
    <t>Odkaz na mn. položky pořadí 6 : 35,00000</t>
  </si>
  <si>
    <t>Odkaz na mn. položky pořadí 7 : 12,00000</t>
  </si>
  <si>
    <t>733191915R00</t>
  </si>
  <si>
    <t>Opravy rozvodu potrubí z ocelových trubek závitových normálních i zesílených_x000D_
 zaslepení zkováním a zavařením, DN 25</t>
  </si>
  <si>
    <t>733194915R00</t>
  </si>
  <si>
    <t>Opravy rozvodu potrubí z ocelových trubek hladkých_x000D_
 navaření odbočky na dosavadní potrubí_x000D_
 D 38 mm, s 2,6 mm</t>
  </si>
  <si>
    <t>631547323R</t>
  </si>
  <si>
    <t>pouzdro potrubní řezané; minerální vlákno; povrchová úprava Al fólie se skelnou mřížkou; vnitřní průměr 89,0 mm; tl. izolace 50,0 mm; provozní teplota  do 250 °C; tepelná vodivost (10°C) 0,0330 W/mK; tepelná vodivost (50°C) 0,037 W/mK</t>
  </si>
  <si>
    <t>SPCM</t>
  </si>
  <si>
    <t>Specifikace</t>
  </si>
  <si>
    <t>POL3_</t>
  </si>
  <si>
    <t>998733104R00</t>
  </si>
  <si>
    <t>Přesun hmot pro rozvody potrubí v objektech výšky do 36 m</t>
  </si>
  <si>
    <t>t</t>
  </si>
  <si>
    <t>Přesun hmot</t>
  </si>
  <si>
    <t>POL7_</t>
  </si>
  <si>
    <t>734200811R00</t>
  </si>
  <si>
    <t xml:space="preserve">Demontáž závitových armatur s jedním závitem, do G 1/2" </t>
  </si>
  <si>
    <t>734223122RT2</t>
  </si>
  <si>
    <t>Ventily a kohouty regulační závitové včetně dodávky materiálu termostatický ventil, dvouregulační, DN 15, přímý, mosaz, termostatická hlavice, PN 10, vnitřní závit</t>
  </si>
  <si>
    <t>734233111R00</t>
  </si>
  <si>
    <t>Kohout kulový, mosazný, DN 15, PN 25, vnitřní-vnitřní, včetně dodávky materiálu</t>
  </si>
  <si>
    <t>734233112R00</t>
  </si>
  <si>
    <t>Kohout kulový, mosazný, DN 20, PN 25, vnitřní-vnitřní, včetně dodávky materiálu</t>
  </si>
  <si>
    <t>734263132R00</t>
  </si>
  <si>
    <t>Šroubení včetně dodávky materiálu regulační a uzavírací, přímé, mosazné, DN 15, PN 10, včetně dodávky materiálu</t>
  </si>
  <si>
    <t>998734104R00</t>
  </si>
  <si>
    <t>Přesun hmot pro armatury v objektech výšky do 36 m</t>
  </si>
  <si>
    <t>735000912R00</t>
  </si>
  <si>
    <t>Regulace otopného systému při opravách vyregulování dvojregulačních ventilů a kohoutů s termostatickým ovládáním</t>
  </si>
  <si>
    <t>735157562R00</t>
  </si>
  <si>
    <t>Otopná tělesa panelová počet desek 2, počet přídavných přestupných ploch 1, výška 600 mm, délka 600 mm, provedení ventil kompakt, pravé spodní připojení, s nuceným oběhem, čelní deska profilovaná, včetně dodávky materiálu</t>
  </si>
  <si>
    <t>735157563R00</t>
  </si>
  <si>
    <t>Otopná tělesa panelová počet desek 2, počet přídavných přestupných ploch 1, výška 600 mm, délka 700 mm, provedení ventil kompakt, pravé spodní připojení, s nuceným oběhem, čelní deska profilovaná, včetně dodávky materiálu</t>
  </si>
  <si>
    <t>735157565R00</t>
  </si>
  <si>
    <t>Otopná tělesa panelová počet desek 2, počet přídavných přestupných ploch 1, výška 600 mm, délka 900 mm, provedení ventil kompakt, pravé spodní připojení, s nuceným oběhem, čelní deska profilovaná, včetně dodávky materiálu</t>
  </si>
  <si>
    <t>735157568R00</t>
  </si>
  <si>
    <t>Otopná tělesa panelová počet desek 2, počet přídavných přestupných ploch 1, výška 600 mm, délka 1200 mm, provedení ventil kompakt, pravé spodní připojení, s nuceným oběhem, čelní deska profilovaná, včetně dodávky materiálu</t>
  </si>
  <si>
    <t>735158220R00</t>
  </si>
  <si>
    <t>Otopná tělesa panelová Doplňkové práce pro otopná tělesa panelová tlakové zkoušky , těles dvouřadých</t>
  </si>
  <si>
    <t>735151821R00</t>
  </si>
  <si>
    <t>Demontáž otopných těles panelových dvouřadých, stavební délky do 1500 mm</t>
  </si>
  <si>
    <t>735193011R00</t>
  </si>
  <si>
    <t>Čištění otopných těles kartáčem</t>
  </si>
  <si>
    <t>735191903R00</t>
  </si>
  <si>
    <t>Ostatní opravy otopných těles vyčištění otopných těles propláchnutím vodou_x000D_
 ocelových nebo hliníkových</t>
  </si>
  <si>
    <t>m2</t>
  </si>
  <si>
    <t>0,6*1,2*2*10</t>
  </si>
  <si>
    <t>735191905R00</t>
  </si>
  <si>
    <t>Ostatní opravy otopných těles odvzdušnění _x000D_
 otopných těles</t>
  </si>
  <si>
    <t>735191910R00</t>
  </si>
  <si>
    <t>Ostatní opravy otopných těles napuštění vody do otopného systému včetně potrubí (bez kotle a ohříváků)_x000D_
 otopných těles</t>
  </si>
  <si>
    <t>Odkaz na mn. položky pořadí 33 : 195,40000</t>
  </si>
  <si>
    <t>735192923R00</t>
  </si>
  <si>
    <t>Ostatní opravy otopných těles zpětná montáž otopných těles panelových_x000D_
 dvouřadých, do 150 mm</t>
  </si>
  <si>
    <t>735291800R00</t>
  </si>
  <si>
    <t>Demontáž konzol nebo držáků otopných těles, registrů, konvektorů do odpadu</t>
  </si>
  <si>
    <t>otopných těles, registrů, konvektorů do odpadu</t>
  </si>
  <si>
    <t>735494811R00</t>
  </si>
  <si>
    <t>Vypuštění vody z otopných soustav bez kotlů, ohříváků, zásobníků a nádrží</t>
  </si>
  <si>
    <t>( bez kotlů, ohříváků, zásobníků a nádrží )</t>
  </si>
  <si>
    <t>19,98+20,58+24,03+4,38+19,73+18,46+5,95+20,95+8,42+7,37+3,97+11+13,96+12,82+3,8</t>
  </si>
  <si>
    <t>998735104R00</t>
  </si>
  <si>
    <t>Přesun hmot pro otopná tělesa v objektech výšky do 36 m</t>
  </si>
  <si>
    <t>783424340R00</t>
  </si>
  <si>
    <t>Nátěry potrubí a armatur syntetické potrubí, do DN 50 mm, dvojnásobné s 1x emailováním a základním nátěrem</t>
  </si>
  <si>
    <t>800-783</t>
  </si>
  <si>
    <t>na vzduchu schnoucí</t>
  </si>
  <si>
    <t>SUM</t>
  </si>
  <si>
    <t>JKSO:</t>
  </si>
  <si>
    <t>801.11</t>
  </si>
  <si>
    <t>budovy nemocnic a nemocnic s poliklinikou</t>
  </si>
  <si>
    <t>JKSO</t>
  </si>
  <si>
    <t xml:space="preserve"> m3</t>
  </si>
  <si>
    <t>svislá nosná konstrukce zděná z cihel,tvárnic, bloků</t>
  </si>
  <si>
    <t>JKSOChar</t>
  </si>
  <si>
    <t>rekonstrukce a modernizace objektu prostá</t>
  </si>
  <si>
    <t>JKSOAkce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</si>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</sst>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4" fontId="3" fillId="3" borderId="36" xfId="0" applyNumberFormat="1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18" xfId="0" applyBorder="1" applyAlignment="1">
      <alignment vertical="top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43.10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21" t="s">
        <v>38</v>
      </c>
    </row>
    <row r="2" spans="1:7" ht="57.75" customHeight="1">
      <c r="A2" s="193" t="s">
        <v>39</v>
      </c>
      <c r="B2" s="193"/>
      <c r="C2" s="193"/>
      <c r="D2" s="193"/>
      <c r="E2" s="193"/>
      <c r="F2" s="193"/>
      <c r="G2" s="193"/>
    </row>
  </sheetData>
  <sheetProtection password="C71F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7"/>
  <sheetViews>
    <sheetView showGridLines="0" topLeftCell="B35" zoomScaleNormal="100" zoomScaleSheetLayoutView="75" workbookViewId="0">
      <selection activeCell="A29" sqref="A29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7" t="s">
        <v>36</v>
      </c>
      <c r="B1" s="228" t="s">
        <v>41</v>
      </c>
      <c r="C1" s="229"/>
      <c r="D1" s="229"/>
      <c r="E1" s="229"/>
      <c r="F1" s="229"/>
      <c r="G1" s="229"/>
      <c r="H1" s="229"/>
      <c r="I1" s="229"/>
      <c r="J1" s="230"/>
    </row>
    <row r="2" spans="1:15" ht="36" customHeight="1">
      <c r="A2" s="2"/>
      <c r="B2" s="77" t="s">
        <v>22</v>
      </c>
      <c r="C2" s="78"/>
      <c r="D2" s="79" t="s">
        <v>49</v>
      </c>
      <c r="E2" s="234" t="s">
        <v>50</v>
      </c>
      <c r="F2" s="235"/>
      <c r="G2" s="235"/>
      <c r="H2" s="235"/>
      <c r="I2" s="235"/>
      <c r="J2" s="236"/>
      <c r="O2" s="1"/>
    </row>
    <row r="3" spans="1:15" ht="27" customHeight="1">
      <c r="A3" s="2"/>
      <c r="B3" s="80" t="s">
        <v>47</v>
      </c>
      <c r="C3" s="78"/>
      <c r="D3" s="81" t="s">
        <v>45</v>
      </c>
      <c r="E3" s="237" t="s">
        <v>46</v>
      </c>
      <c r="F3" s="238"/>
      <c r="G3" s="238"/>
      <c r="H3" s="238"/>
      <c r="I3" s="238"/>
      <c r="J3" s="239"/>
    </row>
    <row r="4" spans="1:15" ht="23.25" customHeight="1">
      <c r="A4" s="76">
        <v>4408</v>
      </c>
      <c r="B4" s="82" t="s">
        <v>48</v>
      </c>
      <c r="C4" s="83"/>
      <c r="D4" s="84" t="s">
        <v>43</v>
      </c>
      <c r="E4" s="217" t="s">
        <v>44</v>
      </c>
      <c r="F4" s="218"/>
      <c r="G4" s="218"/>
      <c r="H4" s="218"/>
      <c r="I4" s="218"/>
      <c r="J4" s="219"/>
    </row>
    <row r="5" spans="1:15" ht="24" customHeight="1">
      <c r="A5" s="2"/>
      <c r="B5" s="31" t="s">
        <v>42</v>
      </c>
      <c r="D5" s="222"/>
      <c r="E5" s="223"/>
      <c r="F5" s="223"/>
      <c r="G5" s="223"/>
      <c r="H5" s="18" t="s">
        <v>40</v>
      </c>
      <c r="I5" s="22"/>
      <c r="J5" s="8"/>
    </row>
    <row r="6" spans="1:15" ht="15.75" customHeight="1">
      <c r="A6" s="2"/>
      <c r="B6" s="28"/>
      <c r="C6" s="55"/>
      <c r="D6" s="224"/>
      <c r="E6" s="225"/>
      <c r="F6" s="225"/>
      <c r="G6" s="225"/>
      <c r="H6" s="18" t="s">
        <v>34</v>
      </c>
      <c r="I6" s="22"/>
      <c r="J6" s="8"/>
    </row>
    <row r="7" spans="1:15" ht="15.75" customHeight="1">
      <c r="A7" s="2"/>
      <c r="B7" s="29"/>
      <c r="C7" s="56"/>
      <c r="D7" s="53"/>
      <c r="E7" s="226"/>
      <c r="F7" s="227"/>
      <c r="G7" s="227"/>
      <c r="H7" s="24"/>
      <c r="I7" s="23"/>
      <c r="J7" s="34"/>
    </row>
    <row r="8" spans="1:15" ht="24" hidden="1" customHeight="1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>
      <c r="A9" s="2"/>
      <c r="B9" s="2"/>
      <c r="D9" s="51"/>
      <c r="H9" s="18" t="s">
        <v>34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19</v>
      </c>
      <c r="D11" s="241"/>
      <c r="E11" s="241"/>
      <c r="F11" s="241"/>
      <c r="G11" s="241"/>
      <c r="H11" s="18" t="s">
        <v>40</v>
      </c>
      <c r="I11" s="86"/>
      <c r="J11" s="8"/>
    </row>
    <row r="12" spans="1:15" ht="15.75" customHeight="1">
      <c r="A12" s="2"/>
      <c r="B12" s="28"/>
      <c r="C12" s="55"/>
      <c r="D12" s="216"/>
      <c r="E12" s="216"/>
      <c r="F12" s="216"/>
      <c r="G12" s="216"/>
      <c r="H12" s="18" t="s">
        <v>34</v>
      </c>
      <c r="I12" s="86"/>
      <c r="J12" s="8"/>
    </row>
    <row r="13" spans="1:15" ht="15.75" customHeight="1">
      <c r="A13" s="2"/>
      <c r="B13" s="29"/>
      <c r="C13" s="56"/>
      <c r="D13" s="85"/>
      <c r="E13" s="220"/>
      <c r="F13" s="221"/>
      <c r="G13" s="221"/>
      <c r="H13" s="19"/>
      <c r="I13" s="23"/>
      <c r="J13" s="34"/>
    </row>
    <row r="14" spans="1:15" ht="24" customHeight="1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32</v>
      </c>
      <c r="C15" s="61"/>
      <c r="D15" s="54"/>
      <c r="E15" s="240"/>
      <c r="F15" s="240"/>
      <c r="G15" s="242"/>
      <c r="H15" s="242"/>
      <c r="I15" s="242" t="s">
        <v>29</v>
      </c>
      <c r="J15" s="243"/>
    </row>
    <row r="16" spans="1:15" ht="23.25" customHeight="1">
      <c r="A16" s="143" t="s">
        <v>24</v>
      </c>
      <c r="B16" s="38" t="s">
        <v>24</v>
      </c>
      <c r="C16" s="62"/>
      <c r="D16" s="63"/>
      <c r="E16" s="205"/>
      <c r="F16" s="206"/>
      <c r="G16" s="205"/>
      <c r="H16" s="206"/>
      <c r="I16" s="205">
        <f>SUMIF(F50:F53,A16,I50:I53)+SUMIF(F50:F53,"PSU",I50:I53)</f>
        <v>0</v>
      </c>
      <c r="J16" s="207"/>
    </row>
    <row r="17" spans="1:10" ht="23.25" customHeight="1">
      <c r="A17" s="143" t="s">
        <v>25</v>
      </c>
      <c r="B17" s="38" t="s">
        <v>25</v>
      </c>
      <c r="C17" s="62"/>
      <c r="D17" s="63"/>
      <c r="E17" s="205"/>
      <c r="F17" s="206"/>
      <c r="G17" s="205"/>
      <c r="H17" s="206"/>
      <c r="I17" s="205">
        <f>SUMIF(F50:F53,A17,I50:I53)</f>
        <v>0</v>
      </c>
      <c r="J17" s="207"/>
    </row>
    <row r="18" spans="1:10" ht="23.25" customHeight="1">
      <c r="A18" s="143" t="s">
        <v>26</v>
      </c>
      <c r="B18" s="38" t="s">
        <v>26</v>
      </c>
      <c r="C18" s="62"/>
      <c r="D18" s="63"/>
      <c r="E18" s="205"/>
      <c r="F18" s="206"/>
      <c r="G18" s="205"/>
      <c r="H18" s="206"/>
      <c r="I18" s="205">
        <f>SUMIF(F50:F53,A18,I50:I53)</f>
        <v>0</v>
      </c>
      <c r="J18" s="207"/>
    </row>
    <row r="19" spans="1:10" ht="23.25" customHeight="1">
      <c r="A19" s="143" t="s">
        <v>65</v>
      </c>
      <c r="B19" s="38" t="s">
        <v>27</v>
      </c>
      <c r="C19" s="62"/>
      <c r="D19" s="63"/>
      <c r="E19" s="205"/>
      <c r="F19" s="206"/>
      <c r="G19" s="205"/>
      <c r="H19" s="206"/>
      <c r="I19" s="205">
        <f>SUMIF(F50:F53,A19,I50:I53)</f>
        <v>0</v>
      </c>
      <c r="J19" s="207"/>
    </row>
    <row r="20" spans="1:10" ht="23.25" customHeight="1">
      <c r="A20" s="143" t="s">
        <v>66</v>
      </c>
      <c r="B20" s="38" t="s">
        <v>28</v>
      </c>
      <c r="C20" s="62"/>
      <c r="D20" s="63"/>
      <c r="E20" s="205"/>
      <c r="F20" s="206"/>
      <c r="G20" s="205"/>
      <c r="H20" s="206"/>
      <c r="I20" s="205">
        <f>SUMIF(F50:F53,A20,I50:I53)</f>
        <v>0</v>
      </c>
      <c r="J20" s="207"/>
    </row>
    <row r="21" spans="1:10" ht="23.25" customHeight="1">
      <c r="A21" s="2"/>
      <c r="B21" s="48" t="s">
        <v>29</v>
      </c>
      <c r="C21" s="64"/>
      <c r="D21" s="65"/>
      <c r="E21" s="208"/>
      <c r="F21" s="244"/>
      <c r="G21" s="208"/>
      <c r="H21" s="244"/>
      <c r="I21" s="208">
        <f>SUM(I16:J20)</f>
        <v>0</v>
      </c>
      <c r="J21" s="209"/>
    </row>
    <row r="22" spans="1:10" ht="33" customHeight="1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/>
      <c r="B23" s="38" t="s">
        <v>12</v>
      </c>
      <c r="C23" s="62"/>
      <c r="D23" s="63"/>
      <c r="E23" s="67">
        <v>15</v>
      </c>
      <c r="F23" s="39" t="s">
        <v>0</v>
      </c>
      <c r="G23" s="203">
        <f>ZakladDPHSniVypocet</f>
        <v>0</v>
      </c>
      <c r="H23" s="204"/>
      <c r="I23" s="204"/>
      <c r="J23" s="40" t="str">
        <f t="shared" ref="J23:J28" si="0">Mena</f>
        <v>CZK</v>
      </c>
    </row>
    <row r="24" spans="1:10" ht="23.25" hidden="1" customHeight="1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01">
        <v>0</v>
      </c>
      <c r="H24" s="202"/>
      <c r="I24" s="202"/>
      <c r="J24" s="40" t="str">
        <f t="shared" si="0"/>
        <v>CZK</v>
      </c>
    </row>
    <row r="25" spans="1:10" ht="23.25" customHeight="1">
      <c r="A25" s="2"/>
      <c r="B25" s="38" t="s">
        <v>14</v>
      </c>
      <c r="C25" s="62"/>
      <c r="D25" s="63"/>
      <c r="E25" s="67">
        <v>21</v>
      </c>
      <c r="F25" s="39" t="s">
        <v>0</v>
      </c>
      <c r="G25" s="203">
        <f>ZakladDPHZaklVypocet</f>
        <v>0</v>
      </c>
      <c r="H25" s="204"/>
      <c r="I25" s="204"/>
      <c r="J25" s="40" t="str">
        <f t="shared" si="0"/>
        <v>CZK</v>
      </c>
    </row>
    <row r="26" spans="1:10" ht="23.25" hidden="1" customHeight="1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31">
        <v>31242.959999999999</v>
      </c>
      <c r="H26" s="232"/>
      <c r="I26" s="232"/>
      <c r="J26" s="37" t="str">
        <f t="shared" si="0"/>
        <v>CZK</v>
      </c>
    </row>
    <row r="27" spans="1:10" ht="23.25" customHeight="1" thickBot="1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33">
        <f>CenaCelkemBezDPH-(ZakladDPHSni+ZakladDPHZakl)</f>
        <v>0</v>
      </c>
      <c r="H27" s="233"/>
      <c r="I27" s="233"/>
      <c r="J27" s="41" t="str">
        <f t="shared" si="0"/>
        <v>CZK</v>
      </c>
    </row>
    <row r="28" spans="1:10" ht="27.75" customHeight="1" thickBot="1">
      <c r="A28" s="2">
        <f>(A27-INT(A27))*100</f>
        <v>0</v>
      </c>
      <c r="B28" s="117" t="s">
        <v>23</v>
      </c>
      <c r="C28" s="118"/>
      <c r="D28" s="118"/>
      <c r="E28" s="119"/>
      <c r="F28" s="120"/>
      <c r="G28" s="210">
        <f>A27</f>
        <v>0</v>
      </c>
      <c r="H28" s="211"/>
      <c r="I28" s="211"/>
      <c r="J28" s="121" t="str">
        <f t="shared" si="0"/>
        <v>CZK</v>
      </c>
    </row>
    <row r="29" spans="1:10" ht="27.75" hidden="1" customHeight="1" thickBot="1">
      <c r="A29" s="2"/>
      <c r="B29" s="117" t="s">
        <v>35</v>
      </c>
      <c r="C29" s="122"/>
      <c r="D29" s="122"/>
      <c r="E29" s="122"/>
      <c r="F29" s="123"/>
      <c r="G29" s="210">
        <f>ZakladDPHSni+DPHSni+ZakladDPHZakl+DPHZakl+Zaokrouhleni</f>
        <v>31242.959999999999</v>
      </c>
      <c r="H29" s="210"/>
      <c r="I29" s="210"/>
      <c r="J29" s="124" t="s">
        <v>54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212"/>
      <c r="E34" s="213"/>
      <c r="G34" s="214"/>
      <c r="H34" s="215"/>
      <c r="I34" s="215"/>
      <c r="J34" s="25"/>
    </row>
    <row r="35" spans="1:10" ht="12.75" customHeight="1">
      <c r="A35" s="2"/>
      <c r="B35" s="2"/>
      <c r="D35" s="200" t="s">
        <v>2</v>
      </c>
      <c r="E35" s="200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8" t="s">
        <v>1</v>
      </c>
      <c r="J38" s="99" t="s">
        <v>0</v>
      </c>
    </row>
    <row r="39" spans="1:10" ht="25.5" hidden="1" customHeight="1">
      <c r="A39" s="89">
        <v>1</v>
      </c>
      <c r="B39" s="100" t="s">
        <v>51</v>
      </c>
      <c r="C39" s="196"/>
      <c r="D39" s="196"/>
      <c r="E39" s="196"/>
      <c r="F39" s="101">
        <f>'1 D.1.4.4 Pol'!AE67</f>
        <v>0</v>
      </c>
      <c r="G39" s="102">
        <f>'1 D.1.4.4 Pol'!AF67</f>
        <v>0</v>
      </c>
      <c r="H39" s="103"/>
      <c r="I39" s="104">
        <f>F39+G39+H39</f>
        <v>0</v>
      </c>
      <c r="J39" s="105" t="str">
        <f>IF(CenaCelkemVypocet=0,"",I39/CenaCelkemVypocet*100)</f>
        <v/>
      </c>
    </row>
    <row r="40" spans="1:10" ht="25.5" hidden="1" customHeight="1">
      <c r="A40" s="89">
        <v>2</v>
      </c>
      <c r="B40" s="106"/>
      <c r="C40" s="197" t="s">
        <v>52</v>
      </c>
      <c r="D40" s="197"/>
      <c r="E40" s="197"/>
      <c r="F40" s="107"/>
      <c r="G40" s="108"/>
      <c r="H40" s="108"/>
      <c r="I40" s="109">
        <f>F40+G40+H40</f>
        <v>0</v>
      </c>
      <c r="J40" s="110" t="str">
        <f>IF(CenaCelkemVypocet=0,"",I40/CenaCelkemVypocet*100)</f>
        <v/>
      </c>
    </row>
    <row r="41" spans="1:10" ht="25.5" hidden="1" customHeight="1">
      <c r="A41" s="89">
        <v>2</v>
      </c>
      <c r="B41" s="106" t="s">
        <v>45</v>
      </c>
      <c r="C41" s="197" t="s">
        <v>46</v>
      </c>
      <c r="D41" s="197"/>
      <c r="E41" s="197"/>
      <c r="F41" s="107">
        <f>'1 D.1.4.4 Pol'!AE67</f>
        <v>0</v>
      </c>
      <c r="G41" s="108">
        <f>'1 D.1.4.4 Pol'!AF67</f>
        <v>0</v>
      </c>
      <c r="H41" s="108"/>
      <c r="I41" s="109">
        <f>F41+G41+H41</f>
        <v>0</v>
      </c>
      <c r="J41" s="110" t="str">
        <f>IF(CenaCelkemVypocet=0,"",I41/CenaCelkemVypocet*100)</f>
        <v/>
      </c>
    </row>
    <row r="42" spans="1:10" ht="25.5" hidden="1" customHeight="1">
      <c r="A42" s="89">
        <v>3</v>
      </c>
      <c r="B42" s="111" t="s">
        <v>43</v>
      </c>
      <c r="C42" s="196" t="s">
        <v>44</v>
      </c>
      <c r="D42" s="196"/>
      <c r="E42" s="196"/>
      <c r="F42" s="112">
        <f>'1 D.1.4.4 Pol'!AE67</f>
        <v>0</v>
      </c>
      <c r="G42" s="103">
        <f>'1 D.1.4.4 Pol'!AF67</f>
        <v>0</v>
      </c>
      <c r="H42" s="103"/>
      <c r="I42" s="104">
        <f>F42+G42+H42</f>
        <v>0</v>
      </c>
      <c r="J42" s="105" t="str">
        <f>IF(CenaCelkemVypocet=0,"",I42/CenaCelkemVypocet*100)</f>
        <v/>
      </c>
    </row>
    <row r="43" spans="1:10" ht="25.5" hidden="1" customHeight="1">
      <c r="A43" s="89"/>
      <c r="B43" s="198" t="s">
        <v>53</v>
      </c>
      <c r="C43" s="199"/>
      <c r="D43" s="199"/>
      <c r="E43" s="199"/>
      <c r="F43" s="113">
        <f>SUMIF(A39:A42,"=1",F39:F42)</f>
        <v>0</v>
      </c>
      <c r="G43" s="114">
        <f>SUMIF(A39:A42,"=1",G39:G42)</f>
        <v>0</v>
      </c>
      <c r="H43" s="114">
        <f>SUMIF(A39:A42,"=1",H39:H42)</f>
        <v>0</v>
      </c>
      <c r="I43" s="115">
        <f>SUMIF(A39:A42,"=1",I39:I42)</f>
        <v>0</v>
      </c>
      <c r="J43" s="116">
        <f>SUMIF(A39:A42,"=1",J39:J42)</f>
        <v>0</v>
      </c>
    </row>
    <row r="47" spans="1:10" ht="15.75">
      <c r="B47" s="125" t="s">
        <v>55</v>
      </c>
    </row>
    <row r="49" spans="1:10" ht="25.5" customHeight="1">
      <c r="A49" s="127"/>
      <c r="B49" s="130" t="s">
        <v>17</v>
      </c>
      <c r="C49" s="130" t="s">
        <v>5</v>
      </c>
      <c r="D49" s="131"/>
      <c r="E49" s="131"/>
      <c r="F49" s="132" t="s">
        <v>56</v>
      </c>
      <c r="G49" s="132"/>
      <c r="H49" s="132"/>
      <c r="I49" s="132" t="s">
        <v>29</v>
      </c>
      <c r="J49" s="132" t="s">
        <v>0</v>
      </c>
    </row>
    <row r="50" spans="1:10" ht="36.75" customHeight="1">
      <c r="A50" s="128"/>
      <c r="B50" s="133" t="s">
        <v>57</v>
      </c>
      <c r="C50" s="194" t="s">
        <v>58</v>
      </c>
      <c r="D50" s="195"/>
      <c r="E50" s="195"/>
      <c r="F50" s="141" t="s">
        <v>25</v>
      </c>
      <c r="G50" s="134"/>
      <c r="H50" s="134"/>
      <c r="I50" s="134">
        <f>'1 D.1.4.4 Pol'!G8</f>
        <v>0</v>
      </c>
      <c r="J50" s="139" t="str">
        <f>IF(I54=0,"",I50/I54*100)</f>
        <v/>
      </c>
    </row>
    <row r="51" spans="1:10" ht="36.75" customHeight="1">
      <c r="A51" s="128"/>
      <c r="B51" s="133" t="s">
        <v>59</v>
      </c>
      <c r="C51" s="194" t="s">
        <v>60</v>
      </c>
      <c r="D51" s="195"/>
      <c r="E51" s="195"/>
      <c r="F51" s="141" t="s">
        <v>25</v>
      </c>
      <c r="G51" s="134"/>
      <c r="H51" s="134"/>
      <c r="I51" s="134">
        <f>'1 D.1.4.4 Pol'!G35</f>
        <v>0</v>
      </c>
      <c r="J51" s="139" t="str">
        <f>IF(I54=0,"",I51/I54*100)</f>
        <v/>
      </c>
    </row>
    <row r="52" spans="1:10" ht="36.75" customHeight="1">
      <c r="A52" s="128"/>
      <c r="B52" s="133" t="s">
        <v>61</v>
      </c>
      <c r="C52" s="194" t="s">
        <v>62</v>
      </c>
      <c r="D52" s="195"/>
      <c r="E52" s="195"/>
      <c r="F52" s="141" t="s">
        <v>25</v>
      </c>
      <c r="G52" s="134"/>
      <c r="H52" s="134"/>
      <c r="I52" s="134">
        <f>'1 D.1.4.4 Pol'!G42</f>
        <v>0</v>
      </c>
      <c r="J52" s="139" t="str">
        <f>IF(I54=0,"",I52/I54*100)</f>
        <v/>
      </c>
    </row>
    <row r="53" spans="1:10" ht="36.75" customHeight="1">
      <c r="A53" s="128"/>
      <c r="B53" s="133" t="s">
        <v>63</v>
      </c>
      <c r="C53" s="194" t="s">
        <v>64</v>
      </c>
      <c r="D53" s="195"/>
      <c r="E53" s="195"/>
      <c r="F53" s="141" t="s">
        <v>25</v>
      </c>
      <c r="G53" s="134"/>
      <c r="H53" s="134"/>
      <c r="I53" s="134">
        <f>'1 D.1.4.4 Pol'!G63</f>
        <v>0</v>
      </c>
      <c r="J53" s="139" t="str">
        <f>IF(I54=0,"",I53/I54*100)</f>
        <v/>
      </c>
    </row>
    <row r="54" spans="1:10" ht="25.5" customHeight="1">
      <c r="A54" s="129"/>
      <c r="B54" s="135" t="s">
        <v>1</v>
      </c>
      <c r="C54" s="136"/>
      <c r="D54" s="137"/>
      <c r="E54" s="137"/>
      <c r="F54" s="142"/>
      <c r="G54" s="138"/>
      <c r="H54" s="138"/>
      <c r="I54" s="138">
        <f>SUM(I50:I53)</f>
        <v>0</v>
      </c>
      <c r="J54" s="140">
        <f>SUM(J50:J53)</f>
        <v>0</v>
      </c>
    </row>
    <row r="55" spans="1:10">
      <c r="F55" s="87"/>
      <c r="G55" s="87"/>
      <c r="H55" s="87"/>
      <c r="I55" s="87"/>
      <c r="J55" s="88"/>
    </row>
    <row r="56" spans="1:10">
      <c r="F56" s="87"/>
      <c r="G56" s="87"/>
      <c r="H56" s="87"/>
      <c r="I56" s="87"/>
      <c r="J56" s="88"/>
    </row>
    <row r="57" spans="1:10">
      <c r="F57" s="87"/>
      <c r="G57" s="87"/>
      <c r="H57" s="87"/>
      <c r="I57" s="87"/>
      <c r="J57" s="88"/>
    </row>
  </sheetData>
  <sheetProtection password="C71F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50:E50"/>
    <mergeCell ref="C51:E51"/>
    <mergeCell ref="C52:E52"/>
    <mergeCell ref="C53:E53"/>
    <mergeCell ref="C39:E39"/>
    <mergeCell ref="C40:E40"/>
    <mergeCell ref="C41:E41"/>
    <mergeCell ref="C42:E42"/>
    <mergeCell ref="B43:E4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245" t="s">
        <v>6</v>
      </c>
      <c r="B1" s="245"/>
      <c r="C1" s="246"/>
      <c r="D1" s="245"/>
      <c r="E1" s="245"/>
      <c r="F1" s="245"/>
      <c r="G1" s="245"/>
    </row>
    <row r="2" spans="1:7" ht="24.95" customHeight="1">
      <c r="A2" s="50" t="s">
        <v>7</v>
      </c>
      <c r="B2" s="49"/>
      <c r="C2" s="247"/>
      <c r="D2" s="247"/>
      <c r="E2" s="247"/>
      <c r="F2" s="247"/>
      <c r="G2" s="248"/>
    </row>
    <row r="3" spans="1:7" ht="24.95" customHeight="1">
      <c r="A3" s="50" t="s">
        <v>8</v>
      </c>
      <c r="B3" s="49"/>
      <c r="C3" s="247"/>
      <c r="D3" s="247"/>
      <c r="E3" s="247"/>
      <c r="F3" s="247"/>
      <c r="G3" s="248"/>
    </row>
    <row r="4" spans="1:7" ht="24.95" customHeight="1">
      <c r="A4" s="50" t="s">
        <v>9</v>
      </c>
      <c r="B4" s="49"/>
      <c r="C4" s="247"/>
      <c r="D4" s="247"/>
      <c r="E4" s="247"/>
      <c r="F4" s="247"/>
      <c r="G4" s="248"/>
    </row>
    <row r="5" spans="1:7">
      <c r="B5" s="4"/>
      <c r="C5" s="5"/>
      <c r="D5" s="6"/>
    </row>
  </sheetData>
  <sheetProtection password="C71F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C65" sqref="C65:G65"/>
    </sheetView>
  </sheetViews>
  <sheetFormatPr defaultRowHeight="12.75" outlineLevelRow="1"/>
  <cols>
    <col min="1" max="1" width="3.42578125" customWidth="1"/>
    <col min="2" max="2" width="12.7109375" style="126" customWidth="1"/>
    <col min="3" max="3" width="63.28515625" style="126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4" width="0" hidden="1" customWidth="1"/>
    <col min="29" max="29" width="0" hidden="1" customWidth="1"/>
    <col min="31" max="41" width="0" hidden="1" customWidth="1"/>
  </cols>
  <sheetData>
    <row r="1" spans="1:60" ht="15.75" customHeight="1">
      <c r="A1" s="255" t="s">
        <v>67</v>
      </c>
      <c r="B1" s="255"/>
      <c r="C1" s="255"/>
      <c r="D1" s="255"/>
      <c r="E1" s="255"/>
      <c r="F1" s="255"/>
      <c r="G1" s="255"/>
      <c r="AG1" t="s">
        <v>68</v>
      </c>
    </row>
    <row r="2" spans="1:60" ht="25.15" customHeight="1">
      <c r="A2" s="144" t="s">
        <v>7</v>
      </c>
      <c r="B2" s="49" t="s">
        <v>49</v>
      </c>
      <c r="C2" s="256" t="s">
        <v>50</v>
      </c>
      <c r="D2" s="257"/>
      <c r="E2" s="257"/>
      <c r="F2" s="257"/>
      <c r="G2" s="258"/>
      <c r="AG2" t="s">
        <v>69</v>
      </c>
    </row>
    <row r="3" spans="1:60" ht="25.15" customHeight="1">
      <c r="A3" s="144" t="s">
        <v>8</v>
      </c>
      <c r="B3" s="49" t="s">
        <v>45</v>
      </c>
      <c r="C3" s="256" t="s">
        <v>46</v>
      </c>
      <c r="D3" s="257"/>
      <c r="E3" s="257"/>
      <c r="F3" s="257"/>
      <c r="G3" s="258"/>
      <c r="AC3" s="126" t="s">
        <v>69</v>
      </c>
      <c r="AG3" t="s">
        <v>70</v>
      </c>
    </row>
    <row r="4" spans="1:60" ht="25.15" customHeight="1">
      <c r="A4" s="145" t="s">
        <v>9</v>
      </c>
      <c r="B4" s="146" t="s">
        <v>43</v>
      </c>
      <c r="C4" s="259" t="s">
        <v>44</v>
      </c>
      <c r="D4" s="260"/>
      <c r="E4" s="260"/>
      <c r="F4" s="260"/>
      <c r="G4" s="261"/>
      <c r="AG4" t="s">
        <v>71</v>
      </c>
    </row>
    <row r="5" spans="1:60">
      <c r="D5" s="10"/>
    </row>
    <row r="6" spans="1:60" ht="38.25">
      <c r="A6" s="148" t="s">
        <v>72</v>
      </c>
      <c r="B6" s="150" t="s">
        <v>73</v>
      </c>
      <c r="C6" s="150" t="s">
        <v>74</v>
      </c>
      <c r="D6" s="149" t="s">
        <v>75</v>
      </c>
      <c r="E6" s="148" t="s">
        <v>76</v>
      </c>
      <c r="F6" s="147" t="s">
        <v>77</v>
      </c>
      <c r="G6" s="148" t="s">
        <v>29</v>
      </c>
      <c r="H6" s="151" t="s">
        <v>30</v>
      </c>
      <c r="I6" s="151" t="s">
        <v>78</v>
      </c>
      <c r="J6" s="151" t="s">
        <v>31</v>
      </c>
      <c r="K6" s="151" t="s">
        <v>79</v>
      </c>
      <c r="L6" s="151" t="s">
        <v>80</v>
      </c>
      <c r="M6" s="151" t="s">
        <v>81</v>
      </c>
      <c r="N6" s="151" t="s">
        <v>82</v>
      </c>
      <c r="O6" s="151" t="s">
        <v>83</v>
      </c>
      <c r="P6" s="151" t="s">
        <v>84</v>
      </c>
      <c r="Q6" s="151" t="s">
        <v>85</v>
      </c>
      <c r="R6" s="151" t="s">
        <v>86</v>
      </c>
      <c r="S6" s="151" t="s">
        <v>87</v>
      </c>
      <c r="T6" s="151" t="s">
        <v>88</v>
      </c>
      <c r="U6" s="151" t="s">
        <v>89</v>
      </c>
      <c r="V6" s="151" t="s">
        <v>90</v>
      </c>
      <c r="W6" s="151" t="s">
        <v>91</v>
      </c>
      <c r="X6" s="151" t="s">
        <v>92</v>
      </c>
    </row>
    <row r="7" spans="1:60" hidden="1">
      <c r="A7" s="3"/>
      <c r="B7" s="4"/>
      <c r="C7" s="4"/>
      <c r="D7" s="6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</row>
    <row r="8" spans="1:60">
      <c r="A8" s="165" t="s">
        <v>93</v>
      </c>
      <c r="B8" s="166" t="s">
        <v>57</v>
      </c>
      <c r="C8" s="186" t="s">
        <v>58</v>
      </c>
      <c r="D8" s="167"/>
      <c r="E8" s="168"/>
      <c r="F8" s="169"/>
      <c r="G8" s="169">
        <f>SUMIF(AG9:AG34,"&lt;&gt;NOR",G9:G34)</f>
        <v>0</v>
      </c>
      <c r="H8" s="169"/>
      <c r="I8" s="169">
        <f>SUM(I9:I34)</f>
        <v>53383.59</v>
      </c>
      <c r="J8" s="169"/>
      <c r="K8" s="169">
        <f>SUM(K9:K34)</f>
        <v>20367.28</v>
      </c>
      <c r="L8" s="169"/>
      <c r="M8" s="169">
        <f>SUM(M9:M34)</f>
        <v>0</v>
      </c>
      <c r="N8" s="169"/>
      <c r="O8" s="169">
        <f>SUM(O9:O34)</f>
        <v>0.15000000000000002</v>
      </c>
      <c r="P8" s="169"/>
      <c r="Q8" s="169">
        <f>SUM(Q9:Q34)</f>
        <v>0.05</v>
      </c>
      <c r="R8" s="169"/>
      <c r="S8" s="169"/>
      <c r="T8" s="170"/>
      <c r="U8" s="164"/>
      <c r="V8" s="164">
        <f>SUM(V9:V34)</f>
        <v>42.86</v>
      </c>
      <c r="W8" s="164"/>
      <c r="X8" s="164"/>
      <c r="AG8" t="s">
        <v>94</v>
      </c>
    </row>
    <row r="9" spans="1:60" outlineLevel="1">
      <c r="A9" s="178">
        <v>1</v>
      </c>
      <c r="B9" s="179" t="s">
        <v>95</v>
      </c>
      <c r="C9" s="187" t="s">
        <v>96</v>
      </c>
      <c r="D9" s="180" t="s">
        <v>97</v>
      </c>
      <c r="E9" s="181">
        <v>8</v>
      </c>
      <c r="F9" s="182">
        <v>0</v>
      </c>
      <c r="G9" s="183">
        <f>ROUND(E9*F9,2)</f>
        <v>0</v>
      </c>
      <c r="H9" s="182">
        <v>0</v>
      </c>
      <c r="I9" s="183">
        <f>ROUND(E9*H9,2)</f>
        <v>0</v>
      </c>
      <c r="J9" s="182">
        <v>28.7</v>
      </c>
      <c r="K9" s="183">
        <f>ROUND(E9*J9,2)</f>
        <v>229.6</v>
      </c>
      <c r="L9" s="183">
        <v>21</v>
      </c>
      <c r="M9" s="183">
        <f>G9*(1+L9/100)</f>
        <v>0</v>
      </c>
      <c r="N9" s="183">
        <v>0</v>
      </c>
      <c r="O9" s="183">
        <f>ROUND(E9*N9,2)</f>
        <v>0</v>
      </c>
      <c r="P9" s="183">
        <v>0</v>
      </c>
      <c r="Q9" s="183">
        <f>ROUND(E9*P9,2)</f>
        <v>0</v>
      </c>
      <c r="R9" s="183" t="s">
        <v>98</v>
      </c>
      <c r="S9" s="183" t="s">
        <v>99</v>
      </c>
      <c r="T9" s="184" t="s">
        <v>99</v>
      </c>
      <c r="U9" s="161">
        <v>0.06</v>
      </c>
      <c r="V9" s="161">
        <f>ROUND(E9*U9,2)</f>
        <v>0.48</v>
      </c>
      <c r="W9" s="161"/>
      <c r="X9" s="161" t="s">
        <v>100</v>
      </c>
      <c r="Y9" s="152"/>
      <c r="Z9" s="152"/>
      <c r="AA9" s="152"/>
      <c r="AB9" s="152"/>
      <c r="AC9" s="152"/>
      <c r="AD9" s="152"/>
      <c r="AE9" s="152"/>
      <c r="AF9" s="152"/>
      <c r="AG9" s="152" t="s">
        <v>101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ht="22.5" outlineLevel="1">
      <c r="A10" s="171">
        <v>2</v>
      </c>
      <c r="B10" s="172" t="s">
        <v>102</v>
      </c>
      <c r="C10" s="188" t="s">
        <v>103</v>
      </c>
      <c r="D10" s="173" t="s">
        <v>104</v>
      </c>
      <c r="E10" s="174">
        <v>25</v>
      </c>
      <c r="F10" s="175">
        <v>0</v>
      </c>
      <c r="G10" s="176">
        <f>ROUND(E10*F10,2)</f>
        <v>0</v>
      </c>
      <c r="H10" s="175">
        <v>58.99</v>
      </c>
      <c r="I10" s="176">
        <f>ROUND(E10*H10,2)</f>
        <v>1474.75</v>
      </c>
      <c r="J10" s="175">
        <v>64.010000000000005</v>
      </c>
      <c r="K10" s="176">
        <f>ROUND(E10*J10,2)</f>
        <v>1600.25</v>
      </c>
      <c r="L10" s="176">
        <v>21</v>
      </c>
      <c r="M10" s="176">
        <f>G10*(1+L10/100)</f>
        <v>0</v>
      </c>
      <c r="N10" s="176">
        <v>6.9999999999999994E-5</v>
      </c>
      <c r="O10" s="176">
        <f>ROUND(E10*N10,2)</f>
        <v>0</v>
      </c>
      <c r="P10" s="176">
        <v>0</v>
      </c>
      <c r="Q10" s="176">
        <f>ROUND(E10*P10,2)</f>
        <v>0</v>
      </c>
      <c r="R10" s="176" t="s">
        <v>98</v>
      </c>
      <c r="S10" s="176" t="s">
        <v>99</v>
      </c>
      <c r="T10" s="177" t="s">
        <v>99</v>
      </c>
      <c r="U10" s="161">
        <v>0.14000000000000001</v>
      </c>
      <c r="V10" s="161">
        <f>ROUND(E10*U10,2)</f>
        <v>3.5</v>
      </c>
      <c r="W10" s="161"/>
      <c r="X10" s="161" t="s">
        <v>100</v>
      </c>
      <c r="Y10" s="152"/>
      <c r="Z10" s="152"/>
      <c r="AA10" s="152"/>
      <c r="AB10" s="152"/>
      <c r="AC10" s="152"/>
      <c r="AD10" s="152"/>
      <c r="AE10" s="152"/>
      <c r="AF10" s="152"/>
      <c r="AG10" s="152" t="s">
        <v>101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>
      <c r="A11" s="159"/>
      <c r="B11" s="160"/>
      <c r="C11" s="253" t="s">
        <v>105</v>
      </c>
      <c r="D11" s="254"/>
      <c r="E11" s="254"/>
      <c r="F11" s="254"/>
      <c r="G11" s="254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61"/>
      <c r="Y11" s="152"/>
      <c r="Z11" s="152"/>
      <c r="AA11" s="152"/>
      <c r="AB11" s="152"/>
      <c r="AC11" s="152"/>
      <c r="AD11" s="152"/>
      <c r="AE11" s="152"/>
      <c r="AF11" s="152"/>
      <c r="AG11" s="152" t="s">
        <v>106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>
      <c r="A12" s="159"/>
      <c r="B12" s="160"/>
      <c r="C12" s="189" t="s">
        <v>107</v>
      </c>
      <c r="D12" s="162"/>
      <c r="E12" s="163">
        <v>25</v>
      </c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61"/>
      <c r="X12" s="161"/>
      <c r="Y12" s="152"/>
      <c r="Z12" s="152"/>
      <c r="AA12" s="152"/>
      <c r="AB12" s="152"/>
      <c r="AC12" s="152"/>
      <c r="AD12" s="152"/>
      <c r="AE12" s="152"/>
      <c r="AF12" s="152"/>
      <c r="AG12" s="152" t="s">
        <v>108</v>
      </c>
      <c r="AH12" s="152">
        <v>5</v>
      </c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>
      <c r="A13" s="171">
        <v>3</v>
      </c>
      <c r="B13" s="172" t="s">
        <v>109</v>
      </c>
      <c r="C13" s="188" t="s">
        <v>110</v>
      </c>
      <c r="D13" s="173" t="s">
        <v>104</v>
      </c>
      <c r="E13" s="174">
        <v>50</v>
      </c>
      <c r="F13" s="175">
        <v>0</v>
      </c>
      <c r="G13" s="176">
        <f>ROUND(E13*F13,2)</f>
        <v>0</v>
      </c>
      <c r="H13" s="175">
        <v>0</v>
      </c>
      <c r="I13" s="176">
        <f>ROUND(E13*H13,2)</f>
        <v>0</v>
      </c>
      <c r="J13" s="175">
        <v>87.9</v>
      </c>
      <c r="K13" s="176">
        <f>ROUND(E13*J13,2)</f>
        <v>4395</v>
      </c>
      <c r="L13" s="176">
        <v>21</v>
      </c>
      <c r="M13" s="176">
        <f>G13*(1+L13/100)</f>
        <v>0</v>
      </c>
      <c r="N13" s="176">
        <v>0</v>
      </c>
      <c r="O13" s="176">
        <f>ROUND(E13*N13,2)</f>
        <v>0</v>
      </c>
      <c r="P13" s="176">
        <v>0</v>
      </c>
      <c r="Q13" s="176">
        <f>ROUND(E13*P13,2)</f>
        <v>0</v>
      </c>
      <c r="R13" s="176" t="s">
        <v>98</v>
      </c>
      <c r="S13" s="176" t="s">
        <v>99</v>
      </c>
      <c r="T13" s="177" t="s">
        <v>99</v>
      </c>
      <c r="U13" s="161">
        <v>0.2</v>
      </c>
      <c r="V13" s="161">
        <f>ROUND(E13*U13,2)</f>
        <v>10</v>
      </c>
      <c r="W13" s="161"/>
      <c r="X13" s="161" t="s">
        <v>100</v>
      </c>
      <c r="Y13" s="152"/>
      <c r="Z13" s="152"/>
      <c r="AA13" s="152"/>
      <c r="AB13" s="152"/>
      <c r="AC13" s="152"/>
      <c r="AD13" s="152"/>
      <c r="AE13" s="152"/>
      <c r="AF13" s="152"/>
      <c r="AG13" s="152" t="s">
        <v>101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>
      <c r="A14" s="159"/>
      <c r="B14" s="160"/>
      <c r="C14" s="189" t="s">
        <v>111</v>
      </c>
      <c r="D14" s="162"/>
      <c r="E14" s="163">
        <v>50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61"/>
      <c r="Y14" s="152"/>
      <c r="Z14" s="152"/>
      <c r="AA14" s="152"/>
      <c r="AB14" s="152"/>
      <c r="AC14" s="152"/>
      <c r="AD14" s="152"/>
      <c r="AE14" s="152"/>
      <c r="AF14" s="152"/>
      <c r="AG14" s="152" t="s">
        <v>108</v>
      </c>
      <c r="AH14" s="152">
        <v>5</v>
      </c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>
      <c r="A15" s="178">
        <v>4</v>
      </c>
      <c r="B15" s="179" t="s">
        <v>112</v>
      </c>
      <c r="C15" s="187" t="s">
        <v>113</v>
      </c>
      <c r="D15" s="180" t="s">
        <v>104</v>
      </c>
      <c r="E15" s="181">
        <v>20</v>
      </c>
      <c r="F15" s="182">
        <v>0</v>
      </c>
      <c r="G15" s="183">
        <f>ROUND(E15*F15,2)</f>
        <v>0</v>
      </c>
      <c r="H15" s="182">
        <v>8.86</v>
      </c>
      <c r="I15" s="183">
        <f>ROUND(E15*H15,2)</f>
        <v>177.2</v>
      </c>
      <c r="J15" s="182">
        <v>37.44</v>
      </c>
      <c r="K15" s="183">
        <f>ROUND(E15*J15,2)</f>
        <v>748.8</v>
      </c>
      <c r="L15" s="183">
        <v>21</v>
      </c>
      <c r="M15" s="183">
        <f>G15*(1+L15/100)</f>
        <v>0</v>
      </c>
      <c r="N15" s="183">
        <v>4.0000000000000003E-5</v>
      </c>
      <c r="O15" s="183">
        <f>ROUND(E15*N15,2)</f>
        <v>0</v>
      </c>
      <c r="P15" s="183">
        <v>2.5400000000000002E-3</v>
      </c>
      <c r="Q15" s="183">
        <f>ROUND(E15*P15,2)</f>
        <v>0.05</v>
      </c>
      <c r="R15" s="183" t="s">
        <v>114</v>
      </c>
      <c r="S15" s="183" t="s">
        <v>99</v>
      </c>
      <c r="T15" s="184" t="s">
        <v>99</v>
      </c>
      <c r="U15" s="161">
        <v>8.3000000000000004E-2</v>
      </c>
      <c r="V15" s="161">
        <f>ROUND(E15*U15,2)</f>
        <v>1.66</v>
      </c>
      <c r="W15" s="161"/>
      <c r="X15" s="161" t="s">
        <v>100</v>
      </c>
      <c r="Y15" s="152"/>
      <c r="Z15" s="152"/>
      <c r="AA15" s="152"/>
      <c r="AB15" s="152"/>
      <c r="AC15" s="152"/>
      <c r="AD15" s="152"/>
      <c r="AE15" s="152"/>
      <c r="AF15" s="152"/>
      <c r="AG15" s="152" t="s">
        <v>101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1">
      <c r="A16" s="178">
        <v>5</v>
      </c>
      <c r="B16" s="179" t="s">
        <v>115</v>
      </c>
      <c r="C16" s="187" t="s">
        <v>116</v>
      </c>
      <c r="D16" s="180" t="s">
        <v>97</v>
      </c>
      <c r="E16" s="181">
        <v>8</v>
      </c>
      <c r="F16" s="182">
        <v>0</v>
      </c>
      <c r="G16" s="183">
        <f>ROUND(E16*F16,2)</f>
        <v>0</v>
      </c>
      <c r="H16" s="182">
        <v>56.42</v>
      </c>
      <c r="I16" s="183">
        <f>ROUND(E16*H16,2)</f>
        <v>451.36</v>
      </c>
      <c r="J16" s="182">
        <v>65.08</v>
      </c>
      <c r="K16" s="183">
        <f>ROUND(E16*J16,2)</f>
        <v>520.64</v>
      </c>
      <c r="L16" s="183">
        <v>21</v>
      </c>
      <c r="M16" s="183">
        <f>G16*(1+L16/100)</f>
        <v>0</v>
      </c>
      <c r="N16" s="183">
        <v>2.4000000000000001E-4</v>
      </c>
      <c r="O16" s="183">
        <f>ROUND(E16*N16,2)</f>
        <v>0</v>
      </c>
      <c r="P16" s="183">
        <v>0</v>
      </c>
      <c r="Q16" s="183">
        <f>ROUND(E16*P16,2)</f>
        <v>0</v>
      </c>
      <c r="R16" s="183" t="s">
        <v>114</v>
      </c>
      <c r="S16" s="183" t="s">
        <v>99</v>
      </c>
      <c r="T16" s="184" t="s">
        <v>99</v>
      </c>
      <c r="U16" s="161">
        <v>0.12089999999999999</v>
      </c>
      <c r="V16" s="161">
        <f>ROUND(E16*U16,2)</f>
        <v>0.97</v>
      </c>
      <c r="W16" s="161"/>
      <c r="X16" s="161" t="s">
        <v>100</v>
      </c>
      <c r="Y16" s="152"/>
      <c r="Z16" s="152"/>
      <c r="AA16" s="152"/>
      <c r="AB16" s="152"/>
      <c r="AC16" s="152"/>
      <c r="AD16" s="152"/>
      <c r="AE16" s="152"/>
      <c r="AF16" s="152"/>
      <c r="AG16" s="152" t="s">
        <v>101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ht="22.5" outlineLevel="1">
      <c r="A17" s="171">
        <v>6</v>
      </c>
      <c r="B17" s="172" t="s">
        <v>117</v>
      </c>
      <c r="C17" s="188" t="s">
        <v>118</v>
      </c>
      <c r="D17" s="173" t="s">
        <v>104</v>
      </c>
      <c r="E17" s="174">
        <v>35</v>
      </c>
      <c r="F17" s="175">
        <v>0</v>
      </c>
      <c r="G17" s="176">
        <f>ROUND(E17*F17,2)</f>
        <v>0</v>
      </c>
      <c r="H17" s="175">
        <v>100.3</v>
      </c>
      <c r="I17" s="176">
        <f>ROUND(E17*H17,2)</f>
        <v>3510.5</v>
      </c>
      <c r="J17" s="175">
        <v>116.7</v>
      </c>
      <c r="K17" s="176">
        <f>ROUND(E17*J17,2)</f>
        <v>4084.5</v>
      </c>
      <c r="L17" s="176">
        <v>21</v>
      </c>
      <c r="M17" s="176">
        <f>G17*(1+L17/100)</f>
        <v>0</v>
      </c>
      <c r="N17" s="176">
        <v>6.8000000000000005E-4</v>
      </c>
      <c r="O17" s="176">
        <f>ROUND(E17*N17,2)</f>
        <v>0.02</v>
      </c>
      <c r="P17" s="176">
        <v>0</v>
      </c>
      <c r="Q17" s="176">
        <f>ROUND(E17*P17,2)</f>
        <v>0</v>
      </c>
      <c r="R17" s="176" t="s">
        <v>114</v>
      </c>
      <c r="S17" s="176" t="s">
        <v>99</v>
      </c>
      <c r="T17" s="177" t="s">
        <v>99</v>
      </c>
      <c r="U17" s="161">
        <v>0.23899999999999999</v>
      </c>
      <c r="V17" s="161">
        <f>ROUND(E17*U17,2)</f>
        <v>8.3699999999999992</v>
      </c>
      <c r="W17" s="161"/>
      <c r="X17" s="161" t="s">
        <v>100</v>
      </c>
      <c r="Y17" s="152"/>
      <c r="Z17" s="152"/>
      <c r="AA17" s="152"/>
      <c r="AB17" s="152"/>
      <c r="AC17" s="152"/>
      <c r="AD17" s="152"/>
      <c r="AE17" s="152"/>
      <c r="AF17" s="152"/>
      <c r="AG17" s="152" t="s">
        <v>119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1">
      <c r="A18" s="159"/>
      <c r="B18" s="160"/>
      <c r="C18" s="249" t="s">
        <v>120</v>
      </c>
      <c r="D18" s="250"/>
      <c r="E18" s="250"/>
      <c r="F18" s="250"/>
      <c r="G18" s="250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61"/>
      <c r="Y18" s="152"/>
      <c r="Z18" s="152"/>
      <c r="AA18" s="152"/>
      <c r="AB18" s="152"/>
      <c r="AC18" s="152"/>
      <c r="AD18" s="152"/>
      <c r="AE18" s="152"/>
      <c r="AF18" s="152"/>
      <c r="AG18" s="152" t="s">
        <v>121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>
      <c r="A19" s="159"/>
      <c r="B19" s="160"/>
      <c r="C19" s="251" t="s">
        <v>122</v>
      </c>
      <c r="D19" s="252"/>
      <c r="E19" s="252"/>
      <c r="F19" s="252"/>
      <c r="G19" s="252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61"/>
      <c r="Y19" s="152"/>
      <c r="Z19" s="152"/>
      <c r="AA19" s="152"/>
      <c r="AB19" s="152"/>
      <c r="AC19" s="152"/>
      <c r="AD19" s="152"/>
      <c r="AE19" s="152"/>
      <c r="AF19" s="152"/>
      <c r="AG19" s="152" t="s">
        <v>106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ht="22.5" outlineLevel="1">
      <c r="A20" s="171">
        <v>7</v>
      </c>
      <c r="B20" s="172" t="s">
        <v>123</v>
      </c>
      <c r="C20" s="188" t="s">
        <v>124</v>
      </c>
      <c r="D20" s="173" t="s">
        <v>104</v>
      </c>
      <c r="E20" s="174">
        <v>12</v>
      </c>
      <c r="F20" s="175">
        <v>0</v>
      </c>
      <c r="G20" s="176">
        <f>ROUND(E20*F20,2)</f>
        <v>0</v>
      </c>
      <c r="H20" s="175">
        <v>111.92</v>
      </c>
      <c r="I20" s="176">
        <f>ROUND(E20*H20,2)</f>
        <v>1343.04</v>
      </c>
      <c r="J20" s="175">
        <v>128.58000000000001</v>
      </c>
      <c r="K20" s="176">
        <f>ROUND(E20*J20,2)</f>
        <v>1542.96</v>
      </c>
      <c r="L20" s="176">
        <v>21</v>
      </c>
      <c r="M20" s="176">
        <f>G20*(1+L20/100)</f>
        <v>0</v>
      </c>
      <c r="N20" s="176">
        <v>7.9000000000000001E-4</v>
      </c>
      <c r="O20" s="176">
        <f>ROUND(E20*N20,2)</f>
        <v>0.01</v>
      </c>
      <c r="P20" s="176">
        <v>0</v>
      </c>
      <c r="Q20" s="176">
        <f>ROUND(E20*P20,2)</f>
        <v>0</v>
      </c>
      <c r="R20" s="176" t="s">
        <v>114</v>
      </c>
      <c r="S20" s="176" t="s">
        <v>99</v>
      </c>
      <c r="T20" s="177" t="s">
        <v>99</v>
      </c>
      <c r="U20" s="161">
        <v>0.26300000000000001</v>
      </c>
      <c r="V20" s="161">
        <f>ROUND(E20*U20,2)</f>
        <v>3.16</v>
      </c>
      <c r="W20" s="161"/>
      <c r="X20" s="161" t="s">
        <v>100</v>
      </c>
      <c r="Y20" s="152"/>
      <c r="Z20" s="152"/>
      <c r="AA20" s="152"/>
      <c r="AB20" s="152"/>
      <c r="AC20" s="152"/>
      <c r="AD20" s="152"/>
      <c r="AE20" s="152"/>
      <c r="AF20" s="152"/>
      <c r="AG20" s="152" t="s">
        <v>119</v>
      </c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>
      <c r="A21" s="159"/>
      <c r="B21" s="160"/>
      <c r="C21" s="249" t="s">
        <v>120</v>
      </c>
      <c r="D21" s="250"/>
      <c r="E21" s="250"/>
      <c r="F21" s="250"/>
      <c r="G21" s="250"/>
      <c r="H21" s="161"/>
      <c r="I21" s="161"/>
      <c r="J21" s="161"/>
      <c r="K21" s="161"/>
      <c r="L21" s="161"/>
      <c r="M21" s="161"/>
      <c r="N21" s="161"/>
      <c r="O21" s="161"/>
      <c r="P21" s="161"/>
      <c r="Q21" s="161"/>
      <c r="R21" s="161"/>
      <c r="S21" s="161"/>
      <c r="T21" s="161"/>
      <c r="U21" s="161"/>
      <c r="V21" s="161"/>
      <c r="W21" s="161"/>
      <c r="X21" s="161"/>
      <c r="Y21" s="152"/>
      <c r="Z21" s="152"/>
      <c r="AA21" s="152"/>
      <c r="AB21" s="152"/>
      <c r="AC21" s="152"/>
      <c r="AD21" s="152"/>
      <c r="AE21" s="152"/>
      <c r="AF21" s="152"/>
      <c r="AG21" s="152" t="s">
        <v>121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>
      <c r="A22" s="159"/>
      <c r="B22" s="160"/>
      <c r="C22" s="251" t="s">
        <v>122</v>
      </c>
      <c r="D22" s="252"/>
      <c r="E22" s="252"/>
      <c r="F22" s="252"/>
      <c r="G22" s="252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61"/>
      <c r="X22" s="161"/>
      <c r="Y22" s="152"/>
      <c r="Z22" s="152"/>
      <c r="AA22" s="152"/>
      <c r="AB22" s="152"/>
      <c r="AC22" s="152"/>
      <c r="AD22" s="152"/>
      <c r="AE22" s="152"/>
      <c r="AF22" s="152"/>
      <c r="AG22" s="152" t="s">
        <v>106</v>
      </c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ht="22.5" outlineLevel="1">
      <c r="A23" s="171">
        <v>8</v>
      </c>
      <c r="B23" s="172" t="s">
        <v>125</v>
      </c>
      <c r="C23" s="188" t="s">
        <v>126</v>
      </c>
      <c r="D23" s="173" t="s">
        <v>104</v>
      </c>
      <c r="E23" s="174">
        <v>25</v>
      </c>
      <c r="F23" s="175">
        <v>0</v>
      </c>
      <c r="G23" s="176">
        <f>ROUND(E23*F23,2)</f>
        <v>0</v>
      </c>
      <c r="H23" s="175">
        <v>272.74</v>
      </c>
      <c r="I23" s="176">
        <f>ROUND(E23*H23,2)</f>
        <v>6818.5</v>
      </c>
      <c r="J23" s="175">
        <v>156.26</v>
      </c>
      <c r="K23" s="176">
        <f>ROUND(E23*J23,2)</f>
        <v>3906.5</v>
      </c>
      <c r="L23" s="176">
        <v>21</v>
      </c>
      <c r="M23" s="176">
        <f>G23*(1+L23/100)</f>
        <v>0</v>
      </c>
      <c r="N23" s="176">
        <v>1.6199999999999999E-3</v>
      </c>
      <c r="O23" s="176">
        <f>ROUND(E23*N23,2)</f>
        <v>0.04</v>
      </c>
      <c r="P23" s="176">
        <v>0</v>
      </c>
      <c r="Q23" s="176">
        <f>ROUND(E23*P23,2)</f>
        <v>0</v>
      </c>
      <c r="R23" s="176" t="s">
        <v>114</v>
      </c>
      <c r="S23" s="176" t="s">
        <v>99</v>
      </c>
      <c r="T23" s="177" t="s">
        <v>99</v>
      </c>
      <c r="U23" s="161">
        <v>0.31900000000000001</v>
      </c>
      <c r="V23" s="161">
        <f>ROUND(E23*U23,2)</f>
        <v>7.98</v>
      </c>
      <c r="W23" s="161"/>
      <c r="X23" s="161" t="s">
        <v>100</v>
      </c>
      <c r="Y23" s="152"/>
      <c r="Z23" s="152"/>
      <c r="AA23" s="152"/>
      <c r="AB23" s="152"/>
      <c r="AC23" s="152"/>
      <c r="AD23" s="152"/>
      <c r="AE23" s="152"/>
      <c r="AF23" s="152"/>
      <c r="AG23" s="152" t="s">
        <v>119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>
      <c r="A24" s="159"/>
      <c r="B24" s="160"/>
      <c r="C24" s="249" t="s">
        <v>120</v>
      </c>
      <c r="D24" s="250"/>
      <c r="E24" s="250"/>
      <c r="F24" s="250"/>
      <c r="G24" s="250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61"/>
      <c r="Y24" s="152"/>
      <c r="Z24" s="152"/>
      <c r="AA24" s="152"/>
      <c r="AB24" s="152"/>
      <c r="AC24" s="152"/>
      <c r="AD24" s="152"/>
      <c r="AE24" s="152"/>
      <c r="AF24" s="152"/>
      <c r="AG24" s="152" t="s">
        <v>121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>
      <c r="A25" s="159"/>
      <c r="B25" s="160"/>
      <c r="C25" s="251" t="s">
        <v>122</v>
      </c>
      <c r="D25" s="252"/>
      <c r="E25" s="252"/>
      <c r="F25" s="252"/>
      <c r="G25" s="252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  <c r="T25" s="161"/>
      <c r="U25" s="161"/>
      <c r="V25" s="161"/>
      <c r="W25" s="161"/>
      <c r="X25" s="161"/>
      <c r="Y25" s="152"/>
      <c r="Z25" s="152"/>
      <c r="AA25" s="152"/>
      <c r="AB25" s="152"/>
      <c r="AC25" s="152"/>
      <c r="AD25" s="152"/>
      <c r="AE25" s="152"/>
      <c r="AF25" s="152"/>
      <c r="AG25" s="152" t="s">
        <v>106</v>
      </c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ht="22.5" outlineLevel="1">
      <c r="A26" s="171">
        <v>9</v>
      </c>
      <c r="B26" s="172" t="s">
        <v>127</v>
      </c>
      <c r="C26" s="188" t="s">
        <v>128</v>
      </c>
      <c r="D26" s="173" t="s">
        <v>104</v>
      </c>
      <c r="E26" s="174">
        <v>72</v>
      </c>
      <c r="F26" s="175">
        <v>0</v>
      </c>
      <c r="G26" s="176">
        <f>ROUND(E26*F26,2)</f>
        <v>0</v>
      </c>
      <c r="H26" s="175">
        <v>0.24</v>
      </c>
      <c r="I26" s="176">
        <f>ROUND(E26*H26,2)</f>
        <v>17.28</v>
      </c>
      <c r="J26" s="175">
        <v>10.36</v>
      </c>
      <c r="K26" s="176">
        <f>ROUND(E26*J26,2)</f>
        <v>745.92</v>
      </c>
      <c r="L26" s="176">
        <v>21</v>
      </c>
      <c r="M26" s="176">
        <f>G26*(1+L26/100)</f>
        <v>0</v>
      </c>
      <c r="N26" s="176">
        <v>0</v>
      </c>
      <c r="O26" s="176">
        <f>ROUND(E26*N26,2)</f>
        <v>0</v>
      </c>
      <c r="P26" s="176">
        <v>0</v>
      </c>
      <c r="Q26" s="176">
        <f>ROUND(E26*P26,2)</f>
        <v>0</v>
      </c>
      <c r="R26" s="176" t="s">
        <v>114</v>
      </c>
      <c r="S26" s="176" t="s">
        <v>99</v>
      </c>
      <c r="T26" s="177" t="s">
        <v>99</v>
      </c>
      <c r="U26" s="161">
        <v>0.02</v>
      </c>
      <c r="V26" s="161">
        <f>ROUND(E26*U26,2)</f>
        <v>1.44</v>
      </c>
      <c r="W26" s="161"/>
      <c r="X26" s="161" t="s">
        <v>100</v>
      </c>
      <c r="Y26" s="152"/>
      <c r="Z26" s="152"/>
      <c r="AA26" s="152"/>
      <c r="AB26" s="152"/>
      <c r="AC26" s="152"/>
      <c r="AD26" s="152"/>
      <c r="AE26" s="152"/>
      <c r="AF26" s="152"/>
      <c r="AG26" s="152" t="s">
        <v>129</v>
      </c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>
      <c r="A27" s="159"/>
      <c r="B27" s="160"/>
      <c r="C27" s="253" t="s">
        <v>130</v>
      </c>
      <c r="D27" s="254"/>
      <c r="E27" s="254"/>
      <c r="F27" s="254"/>
      <c r="G27" s="254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161"/>
      <c r="T27" s="161"/>
      <c r="U27" s="161"/>
      <c r="V27" s="161"/>
      <c r="W27" s="161"/>
      <c r="X27" s="161"/>
      <c r="Y27" s="152"/>
      <c r="Z27" s="152"/>
      <c r="AA27" s="152"/>
      <c r="AB27" s="152"/>
      <c r="AC27" s="152"/>
      <c r="AD27" s="152"/>
      <c r="AE27" s="152"/>
      <c r="AF27" s="152"/>
      <c r="AG27" s="152" t="s">
        <v>106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1">
      <c r="A28" s="159"/>
      <c r="B28" s="160"/>
      <c r="C28" s="189" t="s">
        <v>131</v>
      </c>
      <c r="D28" s="162"/>
      <c r="E28" s="163">
        <v>35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61"/>
      <c r="Y28" s="152"/>
      <c r="Z28" s="152"/>
      <c r="AA28" s="152"/>
      <c r="AB28" s="152"/>
      <c r="AC28" s="152"/>
      <c r="AD28" s="152"/>
      <c r="AE28" s="152"/>
      <c r="AF28" s="152"/>
      <c r="AG28" s="152" t="s">
        <v>108</v>
      </c>
      <c r="AH28" s="152">
        <v>5</v>
      </c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>
      <c r="A29" s="159"/>
      <c r="B29" s="160"/>
      <c r="C29" s="189" t="s">
        <v>132</v>
      </c>
      <c r="D29" s="162"/>
      <c r="E29" s="163">
        <v>12</v>
      </c>
      <c r="F29" s="161"/>
      <c r="G29" s="161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61"/>
      <c r="Y29" s="152"/>
      <c r="Z29" s="152"/>
      <c r="AA29" s="152"/>
      <c r="AB29" s="152"/>
      <c r="AC29" s="152"/>
      <c r="AD29" s="152"/>
      <c r="AE29" s="152"/>
      <c r="AF29" s="152"/>
      <c r="AG29" s="152" t="s">
        <v>108</v>
      </c>
      <c r="AH29" s="152">
        <v>5</v>
      </c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>
      <c r="A30" s="159"/>
      <c r="B30" s="160"/>
      <c r="C30" s="189" t="s">
        <v>107</v>
      </c>
      <c r="D30" s="162"/>
      <c r="E30" s="163">
        <v>25</v>
      </c>
      <c r="F30" s="161"/>
      <c r="G30" s="161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161"/>
      <c r="X30" s="161"/>
      <c r="Y30" s="152"/>
      <c r="Z30" s="152"/>
      <c r="AA30" s="152"/>
      <c r="AB30" s="152"/>
      <c r="AC30" s="152"/>
      <c r="AD30" s="152"/>
      <c r="AE30" s="152"/>
      <c r="AF30" s="152"/>
      <c r="AG30" s="152" t="s">
        <v>108</v>
      </c>
      <c r="AH30" s="152">
        <v>5</v>
      </c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ht="22.5" outlineLevel="1">
      <c r="A31" s="178">
        <v>10</v>
      </c>
      <c r="B31" s="179" t="s">
        <v>133</v>
      </c>
      <c r="C31" s="187" t="s">
        <v>134</v>
      </c>
      <c r="D31" s="180" t="s">
        <v>97</v>
      </c>
      <c r="E31" s="181">
        <v>8</v>
      </c>
      <c r="F31" s="182">
        <v>0</v>
      </c>
      <c r="G31" s="183">
        <f>ROUND(E31*F31,2)</f>
        <v>0</v>
      </c>
      <c r="H31" s="182">
        <v>90.45</v>
      </c>
      <c r="I31" s="183">
        <f>ROUND(E31*H31,2)</f>
        <v>723.6</v>
      </c>
      <c r="J31" s="182">
        <v>86.55</v>
      </c>
      <c r="K31" s="183">
        <f>ROUND(E31*J31,2)</f>
        <v>692.4</v>
      </c>
      <c r="L31" s="183">
        <v>21</v>
      </c>
      <c r="M31" s="183">
        <f>G31*(1+L31/100)</f>
        <v>0</v>
      </c>
      <c r="N31" s="183">
        <v>3.8999999999999999E-4</v>
      </c>
      <c r="O31" s="183">
        <f>ROUND(E31*N31,2)</f>
        <v>0</v>
      </c>
      <c r="P31" s="183">
        <v>0</v>
      </c>
      <c r="Q31" s="183">
        <f>ROUND(E31*P31,2)</f>
        <v>0</v>
      </c>
      <c r="R31" s="183" t="s">
        <v>114</v>
      </c>
      <c r="S31" s="183" t="s">
        <v>99</v>
      </c>
      <c r="T31" s="184" t="s">
        <v>99</v>
      </c>
      <c r="U31" s="161">
        <v>0.17499999999999999</v>
      </c>
      <c r="V31" s="161">
        <f>ROUND(E31*U31,2)</f>
        <v>1.4</v>
      </c>
      <c r="W31" s="161"/>
      <c r="X31" s="161" t="s">
        <v>100</v>
      </c>
      <c r="Y31" s="152"/>
      <c r="Z31" s="152"/>
      <c r="AA31" s="152"/>
      <c r="AB31" s="152"/>
      <c r="AC31" s="152"/>
      <c r="AD31" s="152"/>
      <c r="AE31" s="152"/>
      <c r="AF31" s="152"/>
      <c r="AG31" s="152" t="s">
        <v>101</v>
      </c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ht="33.75" outlineLevel="1">
      <c r="A32" s="178">
        <v>11</v>
      </c>
      <c r="B32" s="179" t="s">
        <v>135</v>
      </c>
      <c r="C32" s="187" t="s">
        <v>136</v>
      </c>
      <c r="D32" s="180" t="s">
        <v>97</v>
      </c>
      <c r="E32" s="181">
        <v>8</v>
      </c>
      <c r="F32" s="182">
        <v>0</v>
      </c>
      <c r="G32" s="183">
        <f>ROUND(E32*F32,2)</f>
        <v>0</v>
      </c>
      <c r="H32" s="182">
        <v>52.17</v>
      </c>
      <c r="I32" s="183">
        <f>ROUND(E32*H32,2)</f>
        <v>417.36</v>
      </c>
      <c r="J32" s="182">
        <v>208.83</v>
      </c>
      <c r="K32" s="183">
        <f>ROUND(E32*J32,2)</f>
        <v>1670.64</v>
      </c>
      <c r="L32" s="183">
        <v>21</v>
      </c>
      <c r="M32" s="183">
        <f>G32*(1+L32/100)</f>
        <v>0</v>
      </c>
      <c r="N32" s="183">
        <v>2.1000000000000001E-4</v>
      </c>
      <c r="O32" s="183">
        <f>ROUND(E32*N32,2)</f>
        <v>0</v>
      </c>
      <c r="P32" s="183">
        <v>0</v>
      </c>
      <c r="Q32" s="183">
        <f>ROUND(E32*P32,2)</f>
        <v>0</v>
      </c>
      <c r="R32" s="183" t="s">
        <v>114</v>
      </c>
      <c r="S32" s="183" t="s">
        <v>99</v>
      </c>
      <c r="T32" s="184" t="s">
        <v>99</v>
      </c>
      <c r="U32" s="161">
        <v>0.42199999999999999</v>
      </c>
      <c r="V32" s="161">
        <f>ROUND(E32*U32,2)</f>
        <v>3.38</v>
      </c>
      <c r="W32" s="161"/>
      <c r="X32" s="161" t="s">
        <v>100</v>
      </c>
      <c r="Y32" s="152"/>
      <c r="Z32" s="152"/>
      <c r="AA32" s="152"/>
      <c r="AB32" s="152"/>
      <c r="AC32" s="152"/>
      <c r="AD32" s="152"/>
      <c r="AE32" s="152"/>
      <c r="AF32" s="152"/>
      <c r="AG32" s="152" t="s">
        <v>101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ht="33.75" outlineLevel="1">
      <c r="A33" s="178">
        <v>12</v>
      </c>
      <c r="B33" s="179" t="s">
        <v>137</v>
      </c>
      <c r="C33" s="187" t="s">
        <v>138</v>
      </c>
      <c r="D33" s="180" t="s">
        <v>104</v>
      </c>
      <c r="E33" s="181">
        <v>50</v>
      </c>
      <c r="F33" s="182">
        <v>0</v>
      </c>
      <c r="G33" s="183">
        <f>ROUND(E33*F33,2)</f>
        <v>0</v>
      </c>
      <c r="H33" s="182">
        <v>769</v>
      </c>
      <c r="I33" s="183">
        <f>ROUND(E33*H33,2)</f>
        <v>38450</v>
      </c>
      <c r="J33" s="182">
        <v>0</v>
      </c>
      <c r="K33" s="183">
        <f>ROUND(E33*J33,2)</f>
        <v>0</v>
      </c>
      <c r="L33" s="183">
        <v>21</v>
      </c>
      <c r="M33" s="183">
        <f>G33*(1+L33/100)</f>
        <v>0</v>
      </c>
      <c r="N33" s="183">
        <v>1.5299999999999999E-3</v>
      </c>
      <c r="O33" s="183">
        <f>ROUND(E33*N33,2)</f>
        <v>0.08</v>
      </c>
      <c r="P33" s="183">
        <v>0</v>
      </c>
      <c r="Q33" s="183">
        <f>ROUND(E33*P33,2)</f>
        <v>0</v>
      </c>
      <c r="R33" s="183" t="s">
        <v>139</v>
      </c>
      <c r="S33" s="183" t="s">
        <v>99</v>
      </c>
      <c r="T33" s="184" t="s">
        <v>99</v>
      </c>
      <c r="U33" s="161">
        <v>0</v>
      </c>
      <c r="V33" s="161">
        <f>ROUND(E33*U33,2)</f>
        <v>0</v>
      </c>
      <c r="W33" s="161"/>
      <c r="X33" s="161" t="s">
        <v>140</v>
      </c>
      <c r="Y33" s="152"/>
      <c r="Z33" s="152"/>
      <c r="AA33" s="152"/>
      <c r="AB33" s="152"/>
      <c r="AC33" s="152"/>
      <c r="AD33" s="152"/>
      <c r="AE33" s="152"/>
      <c r="AF33" s="152"/>
      <c r="AG33" s="152" t="s">
        <v>141</v>
      </c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>
      <c r="A34" s="178">
        <v>13</v>
      </c>
      <c r="B34" s="179" t="s">
        <v>142</v>
      </c>
      <c r="C34" s="187" t="s">
        <v>143</v>
      </c>
      <c r="D34" s="180" t="s">
        <v>144</v>
      </c>
      <c r="E34" s="181">
        <v>0.15955</v>
      </c>
      <c r="F34" s="182">
        <v>0</v>
      </c>
      <c r="G34" s="183">
        <f>ROUND(E34*F34,2)</f>
        <v>0</v>
      </c>
      <c r="H34" s="182">
        <v>0</v>
      </c>
      <c r="I34" s="183">
        <f>ROUND(E34*H34,2)</f>
        <v>0</v>
      </c>
      <c r="J34" s="182">
        <v>1442</v>
      </c>
      <c r="K34" s="183">
        <f>ROUND(E34*J34,2)</f>
        <v>230.07</v>
      </c>
      <c r="L34" s="183">
        <v>21</v>
      </c>
      <c r="M34" s="183">
        <f>G34*(1+L34/100)</f>
        <v>0</v>
      </c>
      <c r="N34" s="183">
        <v>0</v>
      </c>
      <c r="O34" s="183">
        <f>ROUND(E34*N34,2)</f>
        <v>0</v>
      </c>
      <c r="P34" s="183">
        <v>0</v>
      </c>
      <c r="Q34" s="183">
        <f>ROUND(E34*P34,2)</f>
        <v>0</v>
      </c>
      <c r="R34" s="183" t="s">
        <v>114</v>
      </c>
      <c r="S34" s="183" t="s">
        <v>99</v>
      </c>
      <c r="T34" s="184" t="s">
        <v>99</v>
      </c>
      <c r="U34" s="161">
        <v>3.28</v>
      </c>
      <c r="V34" s="161">
        <f>ROUND(E34*U34,2)</f>
        <v>0.52</v>
      </c>
      <c r="W34" s="161"/>
      <c r="X34" s="161" t="s">
        <v>145</v>
      </c>
      <c r="Y34" s="152"/>
      <c r="Z34" s="152"/>
      <c r="AA34" s="152"/>
      <c r="AB34" s="152"/>
      <c r="AC34" s="152"/>
      <c r="AD34" s="152"/>
      <c r="AE34" s="152"/>
      <c r="AF34" s="152"/>
      <c r="AG34" s="152" t="s">
        <v>146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>
      <c r="A35" s="165" t="s">
        <v>93</v>
      </c>
      <c r="B35" s="166" t="s">
        <v>59</v>
      </c>
      <c r="C35" s="186" t="s">
        <v>60</v>
      </c>
      <c r="D35" s="167"/>
      <c r="E35" s="168"/>
      <c r="F35" s="169"/>
      <c r="G35" s="169">
        <f>SUMIF(AG36:AG41,"&lt;&gt;NOR",G36:G41)</f>
        <v>0</v>
      </c>
      <c r="H35" s="169"/>
      <c r="I35" s="169">
        <f>SUM(I36:I41)</f>
        <v>8331.5600000000013</v>
      </c>
      <c r="J35" s="169"/>
      <c r="K35" s="169">
        <f>SUM(K36:K41)</f>
        <v>2049.2400000000002</v>
      </c>
      <c r="L35" s="169"/>
      <c r="M35" s="169">
        <f>SUM(M36:M41)</f>
        <v>0</v>
      </c>
      <c r="N35" s="169"/>
      <c r="O35" s="169">
        <f>SUM(O36:O41)</f>
        <v>0.01</v>
      </c>
      <c r="P35" s="169"/>
      <c r="Q35" s="169">
        <f>SUM(Q36:Q41)</f>
        <v>0</v>
      </c>
      <c r="R35" s="169"/>
      <c r="S35" s="169"/>
      <c r="T35" s="170"/>
      <c r="U35" s="164"/>
      <c r="V35" s="164">
        <f>SUM(V36:V41)</f>
        <v>4.1500000000000004</v>
      </c>
      <c r="W35" s="164"/>
      <c r="X35" s="164"/>
      <c r="AG35" t="s">
        <v>94</v>
      </c>
    </row>
    <row r="36" spans="1:60" outlineLevel="1">
      <c r="A36" s="178">
        <v>14</v>
      </c>
      <c r="B36" s="179" t="s">
        <v>147</v>
      </c>
      <c r="C36" s="187" t="s">
        <v>148</v>
      </c>
      <c r="D36" s="180" t="s">
        <v>97</v>
      </c>
      <c r="E36" s="181">
        <v>2</v>
      </c>
      <c r="F36" s="182">
        <v>0</v>
      </c>
      <c r="G36" s="183">
        <f t="shared" ref="G36:G41" si="0">ROUND(E36*F36,2)</f>
        <v>0</v>
      </c>
      <c r="H36" s="182">
        <v>9.75</v>
      </c>
      <c r="I36" s="183">
        <f t="shared" ref="I36:I41" si="1">ROUND(E36*H36,2)</f>
        <v>19.5</v>
      </c>
      <c r="J36" s="182">
        <v>23.45</v>
      </c>
      <c r="K36" s="183">
        <f t="shared" ref="K36:K41" si="2">ROUND(E36*J36,2)</f>
        <v>46.9</v>
      </c>
      <c r="L36" s="183">
        <v>21</v>
      </c>
      <c r="M36" s="183">
        <f t="shared" ref="M36:M41" si="3">G36*(1+L36/100)</f>
        <v>0</v>
      </c>
      <c r="N36" s="183">
        <v>4.0000000000000003E-5</v>
      </c>
      <c r="O36" s="183">
        <f t="shared" ref="O36:O41" si="4">ROUND(E36*N36,2)</f>
        <v>0</v>
      </c>
      <c r="P36" s="183">
        <v>4.4999999999999999E-4</v>
      </c>
      <c r="Q36" s="183">
        <f t="shared" ref="Q36:Q41" si="5">ROUND(E36*P36,2)</f>
        <v>0</v>
      </c>
      <c r="R36" s="183" t="s">
        <v>114</v>
      </c>
      <c r="S36" s="183" t="s">
        <v>99</v>
      </c>
      <c r="T36" s="184" t="s">
        <v>99</v>
      </c>
      <c r="U36" s="161">
        <v>0.05</v>
      </c>
      <c r="V36" s="161">
        <f t="shared" ref="V36:V41" si="6">ROUND(E36*U36,2)</f>
        <v>0.1</v>
      </c>
      <c r="W36" s="161"/>
      <c r="X36" s="161" t="s">
        <v>100</v>
      </c>
      <c r="Y36" s="152"/>
      <c r="Z36" s="152"/>
      <c r="AA36" s="152"/>
      <c r="AB36" s="152"/>
      <c r="AC36" s="152"/>
      <c r="AD36" s="152"/>
      <c r="AE36" s="152"/>
      <c r="AF36" s="152"/>
      <c r="AG36" s="152" t="s">
        <v>101</v>
      </c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ht="22.5" outlineLevel="1">
      <c r="A37" s="178">
        <v>15</v>
      </c>
      <c r="B37" s="179" t="s">
        <v>149</v>
      </c>
      <c r="C37" s="187" t="s">
        <v>150</v>
      </c>
      <c r="D37" s="180" t="s">
        <v>97</v>
      </c>
      <c r="E37" s="181">
        <v>10</v>
      </c>
      <c r="F37" s="182">
        <v>0</v>
      </c>
      <c r="G37" s="183">
        <f t="shared" si="0"/>
        <v>0</v>
      </c>
      <c r="H37" s="182">
        <v>585.85</v>
      </c>
      <c r="I37" s="183">
        <f t="shared" si="1"/>
        <v>5858.5</v>
      </c>
      <c r="J37" s="182">
        <v>122.15</v>
      </c>
      <c r="K37" s="183">
        <f t="shared" si="2"/>
        <v>1221.5</v>
      </c>
      <c r="L37" s="183">
        <v>21</v>
      </c>
      <c r="M37" s="183">
        <f t="shared" si="3"/>
        <v>0</v>
      </c>
      <c r="N37" s="183">
        <v>0</v>
      </c>
      <c r="O37" s="183">
        <f t="shared" si="4"/>
        <v>0</v>
      </c>
      <c r="P37" s="183">
        <v>0</v>
      </c>
      <c r="Q37" s="183">
        <f t="shared" si="5"/>
        <v>0</v>
      </c>
      <c r="R37" s="183" t="s">
        <v>114</v>
      </c>
      <c r="S37" s="183" t="s">
        <v>99</v>
      </c>
      <c r="T37" s="184" t="s">
        <v>99</v>
      </c>
      <c r="U37" s="161">
        <v>0.247</v>
      </c>
      <c r="V37" s="161">
        <f t="shared" si="6"/>
        <v>2.4700000000000002</v>
      </c>
      <c r="W37" s="161"/>
      <c r="X37" s="161" t="s">
        <v>100</v>
      </c>
      <c r="Y37" s="152"/>
      <c r="Z37" s="152"/>
      <c r="AA37" s="152"/>
      <c r="AB37" s="152"/>
      <c r="AC37" s="152"/>
      <c r="AD37" s="152"/>
      <c r="AE37" s="152"/>
      <c r="AF37" s="152"/>
      <c r="AG37" s="152" t="s">
        <v>119</v>
      </c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>
      <c r="A38" s="178">
        <v>16</v>
      </c>
      <c r="B38" s="179" t="s">
        <v>151</v>
      </c>
      <c r="C38" s="187" t="s">
        <v>152</v>
      </c>
      <c r="D38" s="180" t="s">
        <v>97</v>
      </c>
      <c r="E38" s="181">
        <v>2</v>
      </c>
      <c r="F38" s="182">
        <v>0</v>
      </c>
      <c r="G38" s="183">
        <f t="shared" si="0"/>
        <v>0</v>
      </c>
      <c r="H38" s="182">
        <v>131.4</v>
      </c>
      <c r="I38" s="183">
        <f t="shared" si="1"/>
        <v>262.8</v>
      </c>
      <c r="J38" s="182">
        <v>81.599999999999994</v>
      </c>
      <c r="K38" s="183">
        <f t="shared" si="2"/>
        <v>163.19999999999999</v>
      </c>
      <c r="L38" s="183">
        <v>21</v>
      </c>
      <c r="M38" s="183">
        <f t="shared" si="3"/>
        <v>0</v>
      </c>
      <c r="N38" s="183">
        <v>1.3999999999999999E-4</v>
      </c>
      <c r="O38" s="183">
        <f t="shared" si="4"/>
        <v>0</v>
      </c>
      <c r="P38" s="183">
        <v>0</v>
      </c>
      <c r="Q38" s="183">
        <f t="shared" si="5"/>
        <v>0</v>
      </c>
      <c r="R38" s="183" t="s">
        <v>114</v>
      </c>
      <c r="S38" s="183" t="s">
        <v>99</v>
      </c>
      <c r="T38" s="184" t="s">
        <v>99</v>
      </c>
      <c r="U38" s="161">
        <v>0.16500000000000001</v>
      </c>
      <c r="V38" s="161">
        <f t="shared" si="6"/>
        <v>0.33</v>
      </c>
      <c r="W38" s="161"/>
      <c r="X38" s="161" t="s">
        <v>100</v>
      </c>
      <c r="Y38" s="152"/>
      <c r="Z38" s="152"/>
      <c r="AA38" s="152"/>
      <c r="AB38" s="152"/>
      <c r="AC38" s="152"/>
      <c r="AD38" s="152"/>
      <c r="AE38" s="152"/>
      <c r="AF38" s="152"/>
      <c r="AG38" s="152" t="s">
        <v>101</v>
      </c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1">
      <c r="A39" s="178">
        <v>17</v>
      </c>
      <c r="B39" s="179" t="s">
        <v>153</v>
      </c>
      <c r="C39" s="187" t="s">
        <v>154</v>
      </c>
      <c r="D39" s="180" t="s">
        <v>97</v>
      </c>
      <c r="E39" s="181">
        <v>2</v>
      </c>
      <c r="F39" s="182">
        <v>0</v>
      </c>
      <c r="G39" s="183">
        <f t="shared" si="0"/>
        <v>0</v>
      </c>
      <c r="H39" s="182">
        <v>180.63</v>
      </c>
      <c r="I39" s="183">
        <f t="shared" si="1"/>
        <v>361.26</v>
      </c>
      <c r="J39" s="182">
        <v>102.37</v>
      </c>
      <c r="K39" s="183">
        <f t="shared" si="2"/>
        <v>204.74</v>
      </c>
      <c r="L39" s="183">
        <v>21</v>
      </c>
      <c r="M39" s="183">
        <f t="shared" si="3"/>
        <v>0</v>
      </c>
      <c r="N39" s="183">
        <v>2.0000000000000001E-4</v>
      </c>
      <c r="O39" s="183">
        <f t="shared" si="4"/>
        <v>0</v>
      </c>
      <c r="P39" s="183">
        <v>0</v>
      </c>
      <c r="Q39" s="183">
        <f t="shared" si="5"/>
        <v>0</v>
      </c>
      <c r="R39" s="183" t="s">
        <v>114</v>
      </c>
      <c r="S39" s="183" t="s">
        <v>99</v>
      </c>
      <c r="T39" s="184" t="s">
        <v>99</v>
      </c>
      <c r="U39" s="161">
        <v>0.20699999999999999</v>
      </c>
      <c r="V39" s="161">
        <f t="shared" si="6"/>
        <v>0.41</v>
      </c>
      <c r="W39" s="161"/>
      <c r="X39" s="161" t="s">
        <v>100</v>
      </c>
      <c r="Y39" s="152"/>
      <c r="Z39" s="152"/>
      <c r="AA39" s="152"/>
      <c r="AB39" s="152"/>
      <c r="AC39" s="152"/>
      <c r="AD39" s="152"/>
      <c r="AE39" s="152"/>
      <c r="AF39" s="152"/>
      <c r="AG39" s="152" t="s">
        <v>101</v>
      </c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ht="22.5" outlineLevel="1">
      <c r="A40" s="178">
        <v>18</v>
      </c>
      <c r="B40" s="179" t="s">
        <v>155</v>
      </c>
      <c r="C40" s="187" t="s">
        <v>156</v>
      </c>
      <c r="D40" s="180" t="s">
        <v>97</v>
      </c>
      <c r="E40" s="181">
        <v>10</v>
      </c>
      <c r="F40" s="182">
        <v>0</v>
      </c>
      <c r="G40" s="183">
        <f t="shared" si="0"/>
        <v>0</v>
      </c>
      <c r="H40" s="182">
        <v>182.95</v>
      </c>
      <c r="I40" s="183">
        <f t="shared" si="1"/>
        <v>1829.5</v>
      </c>
      <c r="J40" s="182">
        <v>40.549999999999997</v>
      </c>
      <c r="K40" s="183">
        <f t="shared" si="2"/>
        <v>405.5</v>
      </c>
      <c r="L40" s="183">
        <v>21</v>
      </c>
      <c r="M40" s="183">
        <f t="shared" si="3"/>
        <v>0</v>
      </c>
      <c r="N40" s="183">
        <v>5.9999999999999995E-4</v>
      </c>
      <c r="O40" s="183">
        <f t="shared" si="4"/>
        <v>0.01</v>
      </c>
      <c r="P40" s="183">
        <v>0</v>
      </c>
      <c r="Q40" s="183">
        <f t="shared" si="5"/>
        <v>0</v>
      </c>
      <c r="R40" s="183" t="s">
        <v>114</v>
      </c>
      <c r="S40" s="183" t="s">
        <v>99</v>
      </c>
      <c r="T40" s="184" t="s">
        <v>99</v>
      </c>
      <c r="U40" s="161">
        <v>8.2000000000000003E-2</v>
      </c>
      <c r="V40" s="161">
        <f t="shared" si="6"/>
        <v>0.82</v>
      </c>
      <c r="W40" s="161"/>
      <c r="X40" s="161" t="s">
        <v>100</v>
      </c>
      <c r="Y40" s="152"/>
      <c r="Z40" s="152"/>
      <c r="AA40" s="152"/>
      <c r="AB40" s="152"/>
      <c r="AC40" s="152"/>
      <c r="AD40" s="152"/>
      <c r="AE40" s="152"/>
      <c r="AF40" s="152"/>
      <c r="AG40" s="152" t="s">
        <v>101</v>
      </c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>
      <c r="A41" s="178">
        <v>19</v>
      </c>
      <c r="B41" s="179" t="s">
        <v>157</v>
      </c>
      <c r="C41" s="187" t="s">
        <v>158</v>
      </c>
      <c r="D41" s="180" t="s">
        <v>144</v>
      </c>
      <c r="E41" s="181">
        <v>6.7600000000000004E-3</v>
      </c>
      <c r="F41" s="182">
        <v>0</v>
      </c>
      <c r="G41" s="183">
        <f t="shared" si="0"/>
        <v>0</v>
      </c>
      <c r="H41" s="182">
        <v>0</v>
      </c>
      <c r="I41" s="183">
        <f t="shared" si="1"/>
        <v>0</v>
      </c>
      <c r="J41" s="182">
        <v>1094</v>
      </c>
      <c r="K41" s="183">
        <f t="shared" si="2"/>
        <v>7.4</v>
      </c>
      <c r="L41" s="183">
        <v>21</v>
      </c>
      <c r="M41" s="183">
        <f t="shared" si="3"/>
        <v>0</v>
      </c>
      <c r="N41" s="183">
        <v>0</v>
      </c>
      <c r="O41" s="183">
        <f t="shared" si="4"/>
        <v>0</v>
      </c>
      <c r="P41" s="183">
        <v>0</v>
      </c>
      <c r="Q41" s="183">
        <f t="shared" si="5"/>
        <v>0</v>
      </c>
      <c r="R41" s="183" t="s">
        <v>114</v>
      </c>
      <c r="S41" s="183" t="s">
        <v>99</v>
      </c>
      <c r="T41" s="184" t="s">
        <v>99</v>
      </c>
      <c r="U41" s="161">
        <v>2.3849999999999998</v>
      </c>
      <c r="V41" s="161">
        <f t="shared" si="6"/>
        <v>0.02</v>
      </c>
      <c r="W41" s="161"/>
      <c r="X41" s="161" t="s">
        <v>145</v>
      </c>
      <c r="Y41" s="152"/>
      <c r="Z41" s="152"/>
      <c r="AA41" s="152"/>
      <c r="AB41" s="152"/>
      <c r="AC41" s="152"/>
      <c r="AD41" s="152"/>
      <c r="AE41" s="152"/>
      <c r="AF41" s="152"/>
      <c r="AG41" s="152" t="s">
        <v>146</v>
      </c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>
      <c r="A42" s="165" t="s">
        <v>93</v>
      </c>
      <c r="B42" s="166" t="s">
        <v>61</v>
      </c>
      <c r="C42" s="186" t="s">
        <v>62</v>
      </c>
      <c r="D42" s="167"/>
      <c r="E42" s="168"/>
      <c r="F42" s="169"/>
      <c r="G42" s="169">
        <f>SUMIF(AG43:AG62,"&lt;&gt;NOR",G43:G62)</f>
        <v>0</v>
      </c>
      <c r="H42" s="169"/>
      <c r="I42" s="169">
        <f>SUM(I43:I62)</f>
        <v>39670.680000000008</v>
      </c>
      <c r="J42" s="169"/>
      <c r="K42" s="169">
        <f>SUM(K43:K62)</f>
        <v>19125.63</v>
      </c>
      <c r="L42" s="169"/>
      <c r="M42" s="169">
        <f>SUM(M43:M62)</f>
        <v>0</v>
      </c>
      <c r="N42" s="169"/>
      <c r="O42" s="169">
        <f>SUM(O43:O62)</f>
        <v>0.19</v>
      </c>
      <c r="P42" s="169"/>
      <c r="Q42" s="169">
        <f>SUM(Q43:Q62)</f>
        <v>0.3</v>
      </c>
      <c r="R42" s="169"/>
      <c r="S42" s="169"/>
      <c r="T42" s="170"/>
      <c r="U42" s="164"/>
      <c r="V42" s="164">
        <f>SUM(V43:V62)</f>
        <v>42.289999999999992</v>
      </c>
      <c r="W42" s="164"/>
      <c r="X42" s="164"/>
      <c r="AG42" t="s">
        <v>94</v>
      </c>
    </row>
    <row r="43" spans="1:60" ht="22.5" outlineLevel="1">
      <c r="A43" s="178">
        <v>20</v>
      </c>
      <c r="B43" s="179" t="s">
        <v>159</v>
      </c>
      <c r="C43" s="187" t="s">
        <v>160</v>
      </c>
      <c r="D43" s="180" t="s">
        <v>97</v>
      </c>
      <c r="E43" s="181">
        <v>18</v>
      </c>
      <c r="F43" s="182">
        <v>0</v>
      </c>
      <c r="G43" s="183">
        <f t="shared" ref="G43:G51" si="7">ROUND(E43*F43,2)</f>
        <v>0</v>
      </c>
      <c r="H43" s="182">
        <v>0</v>
      </c>
      <c r="I43" s="183">
        <f t="shared" ref="I43:I51" si="8">ROUND(E43*H43,2)</f>
        <v>0</v>
      </c>
      <c r="J43" s="182">
        <v>132.5</v>
      </c>
      <c r="K43" s="183">
        <f t="shared" ref="K43:K51" si="9">ROUND(E43*J43,2)</f>
        <v>2385</v>
      </c>
      <c r="L43" s="183">
        <v>21</v>
      </c>
      <c r="M43" s="183">
        <f t="shared" ref="M43:M51" si="10">G43*(1+L43/100)</f>
        <v>0</v>
      </c>
      <c r="N43" s="183">
        <v>0</v>
      </c>
      <c r="O43" s="183">
        <f t="shared" ref="O43:O51" si="11">ROUND(E43*N43,2)</f>
        <v>0</v>
      </c>
      <c r="P43" s="183">
        <v>0</v>
      </c>
      <c r="Q43" s="183">
        <f t="shared" ref="Q43:Q51" si="12">ROUND(E43*P43,2)</f>
        <v>0</v>
      </c>
      <c r="R43" s="183" t="s">
        <v>114</v>
      </c>
      <c r="S43" s="183" t="s">
        <v>99</v>
      </c>
      <c r="T43" s="184" t="s">
        <v>99</v>
      </c>
      <c r="U43" s="161">
        <v>0.26800000000000002</v>
      </c>
      <c r="V43" s="161">
        <f t="shared" ref="V43:V51" si="13">ROUND(E43*U43,2)</f>
        <v>4.82</v>
      </c>
      <c r="W43" s="161"/>
      <c r="X43" s="161" t="s">
        <v>100</v>
      </c>
      <c r="Y43" s="152"/>
      <c r="Z43" s="152"/>
      <c r="AA43" s="152"/>
      <c r="AB43" s="152"/>
      <c r="AC43" s="152"/>
      <c r="AD43" s="152"/>
      <c r="AE43" s="152"/>
      <c r="AF43" s="152"/>
      <c r="AG43" s="152" t="s">
        <v>119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ht="33.75" outlineLevel="1">
      <c r="A44" s="178">
        <v>21</v>
      </c>
      <c r="B44" s="179" t="s">
        <v>161</v>
      </c>
      <c r="C44" s="187" t="s">
        <v>162</v>
      </c>
      <c r="D44" s="180" t="s">
        <v>97</v>
      </c>
      <c r="E44" s="181">
        <v>3</v>
      </c>
      <c r="F44" s="182">
        <v>0</v>
      </c>
      <c r="G44" s="183">
        <f t="shared" si="7"/>
        <v>0</v>
      </c>
      <c r="H44" s="182">
        <v>4352.5600000000004</v>
      </c>
      <c r="I44" s="183">
        <f t="shared" si="8"/>
        <v>13057.68</v>
      </c>
      <c r="J44" s="182">
        <v>382.44</v>
      </c>
      <c r="K44" s="183">
        <f t="shared" si="9"/>
        <v>1147.32</v>
      </c>
      <c r="L44" s="183">
        <v>21</v>
      </c>
      <c r="M44" s="183">
        <f t="shared" si="10"/>
        <v>0</v>
      </c>
      <c r="N44" s="183">
        <v>1.83E-2</v>
      </c>
      <c r="O44" s="183">
        <f t="shared" si="11"/>
        <v>0.05</v>
      </c>
      <c r="P44" s="183">
        <v>0</v>
      </c>
      <c r="Q44" s="183">
        <f t="shared" si="12"/>
        <v>0</v>
      </c>
      <c r="R44" s="183" t="s">
        <v>114</v>
      </c>
      <c r="S44" s="183" t="s">
        <v>99</v>
      </c>
      <c r="T44" s="184" t="s">
        <v>99</v>
      </c>
      <c r="U44" s="161">
        <v>0.92900000000000005</v>
      </c>
      <c r="V44" s="161">
        <f t="shared" si="13"/>
        <v>2.79</v>
      </c>
      <c r="W44" s="161"/>
      <c r="X44" s="161" t="s">
        <v>100</v>
      </c>
      <c r="Y44" s="152"/>
      <c r="Z44" s="152"/>
      <c r="AA44" s="152"/>
      <c r="AB44" s="152"/>
      <c r="AC44" s="152"/>
      <c r="AD44" s="152"/>
      <c r="AE44" s="152"/>
      <c r="AF44" s="152"/>
      <c r="AG44" s="152" t="s">
        <v>101</v>
      </c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ht="33.75" outlineLevel="1">
      <c r="A45" s="178">
        <v>22</v>
      </c>
      <c r="B45" s="179" t="s">
        <v>163</v>
      </c>
      <c r="C45" s="187" t="s">
        <v>164</v>
      </c>
      <c r="D45" s="180" t="s">
        <v>97</v>
      </c>
      <c r="E45" s="181">
        <v>2</v>
      </c>
      <c r="F45" s="182">
        <v>0</v>
      </c>
      <c r="G45" s="183">
        <f t="shared" si="7"/>
        <v>0</v>
      </c>
      <c r="H45" s="182">
        <v>4597.5600000000004</v>
      </c>
      <c r="I45" s="183">
        <f t="shared" si="8"/>
        <v>9195.1200000000008</v>
      </c>
      <c r="J45" s="182">
        <v>382.44</v>
      </c>
      <c r="K45" s="183">
        <f t="shared" si="9"/>
        <v>764.88</v>
      </c>
      <c r="L45" s="183">
        <v>21</v>
      </c>
      <c r="M45" s="183">
        <f t="shared" si="10"/>
        <v>0</v>
      </c>
      <c r="N45" s="183">
        <v>2.1350000000000001E-2</v>
      </c>
      <c r="O45" s="183">
        <f t="shared" si="11"/>
        <v>0.04</v>
      </c>
      <c r="P45" s="183">
        <v>0</v>
      </c>
      <c r="Q45" s="183">
        <f t="shared" si="12"/>
        <v>0</v>
      </c>
      <c r="R45" s="183" t="s">
        <v>114</v>
      </c>
      <c r="S45" s="183" t="s">
        <v>99</v>
      </c>
      <c r="T45" s="184" t="s">
        <v>99</v>
      </c>
      <c r="U45" s="161">
        <v>0.92900000000000005</v>
      </c>
      <c r="V45" s="161">
        <f t="shared" si="13"/>
        <v>1.86</v>
      </c>
      <c r="W45" s="161"/>
      <c r="X45" s="161" t="s">
        <v>100</v>
      </c>
      <c r="Y45" s="152"/>
      <c r="Z45" s="152"/>
      <c r="AA45" s="152"/>
      <c r="AB45" s="152"/>
      <c r="AC45" s="152"/>
      <c r="AD45" s="152"/>
      <c r="AE45" s="152"/>
      <c r="AF45" s="152"/>
      <c r="AG45" s="152" t="s">
        <v>101</v>
      </c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ht="33.75" outlineLevel="1">
      <c r="A46" s="178">
        <v>23</v>
      </c>
      <c r="B46" s="179" t="s">
        <v>165</v>
      </c>
      <c r="C46" s="187" t="s">
        <v>166</v>
      </c>
      <c r="D46" s="180" t="s">
        <v>97</v>
      </c>
      <c r="E46" s="181">
        <v>1</v>
      </c>
      <c r="F46" s="182">
        <v>0</v>
      </c>
      <c r="G46" s="183">
        <f t="shared" si="7"/>
        <v>0</v>
      </c>
      <c r="H46" s="182">
        <v>5085.3599999999997</v>
      </c>
      <c r="I46" s="183">
        <f t="shared" si="8"/>
        <v>5085.3599999999997</v>
      </c>
      <c r="J46" s="182">
        <v>389.64</v>
      </c>
      <c r="K46" s="183">
        <f t="shared" si="9"/>
        <v>389.64</v>
      </c>
      <c r="L46" s="183">
        <v>21</v>
      </c>
      <c r="M46" s="183">
        <f t="shared" si="10"/>
        <v>0</v>
      </c>
      <c r="N46" s="183">
        <v>2.7449999999999999E-2</v>
      </c>
      <c r="O46" s="183">
        <f t="shared" si="11"/>
        <v>0.03</v>
      </c>
      <c r="P46" s="183">
        <v>0</v>
      </c>
      <c r="Q46" s="183">
        <f t="shared" si="12"/>
        <v>0</v>
      </c>
      <c r="R46" s="183" t="s">
        <v>114</v>
      </c>
      <c r="S46" s="183" t="s">
        <v>99</v>
      </c>
      <c r="T46" s="184" t="s">
        <v>99</v>
      </c>
      <c r="U46" s="161">
        <v>0.94499999999999995</v>
      </c>
      <c r="V46" s="161">
        <f t="shared" si="13"/>
        <v>0.95</v>
      </c>
      <c r="W46" s="161"/>
      <c r="X46" s="161" t="s">
        <v>100</v>
      </c>
      <c r="Y46" s="152"/>
      <c r="Z46" s="152"/>
      <c r="AA46" s="152"/>
      <c r="AB46" s="152"/>
      <c r="AC46" s="152"/>
      <c r="AD46" s="152"/>
      <c r="AE46" s="152"/>
      <c r="AF46" s="152"/>
      <c r="AG46" s="152" t="s">
        <v>101</v>
      </c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ht="33.75" outlineLevel="1">
      <c r="A47" s="178">
        <v>24</v>
      </c>
      <c r="B47" s="179" t="s">
        <v>167</v>
      </c>
      <c r="C47" s="187" t="s">
        <v>168</v>
      </c>
      <c r="D47" s="180" t="s">
        <v>97</v>
      </c>
      <c r="E47" s="181">
        <v>2</v>
      </c>
      <c r="F47" s="182">
        <v>0</v>
      </c>
      <c r="G47" s="183">
        <f t="shared" si="7"/>
        <v>0</v>
      </c>
      <c r="H47" s="182">
        <v>5820.56</v>
      </c>
      <c r="I47" s="183">
        <f t="shared" si="8"/>
        <v>11641.12</v>
      </c>
      <c r="J47" s="182">
        <v>414.44</v>
      </c>
      <c r="K47" s="183">
        <f t="shared" si="9"/>
        <v>828.88</v>
      </c>
      <c r="L47" s="183">
        <v>21</v>
      </c>
      <c r="M47" s="183">
        <f t="shared" si="10"/>
        <v>0</v>
      </c>
      <c r="N47" s="183">
        <v>3.6600000000000001E-2</v>
      </c>
      <c r="O47" s="183">
        <f t="shared" si="11"/>
        <v>7.0000000000000007E-2</v>
      </c>
      <c r="P47" s="183">
        <v>0</v>
      </c>
      <c r="Q47" s="183">
        <f t="shared" si="12"/>
        <v>0</v>
      </c>
      <c r="R47" s="183" t="s">
        <v>114</v>
      </c>
      <c r="S47" s="183" t="s">
        <v>99</v>
      </c>
      <c r="T47" s="184" t="s">
        <v>99</v>
      </c>
      <c r="U47" s="161">
        <v>1</v>
      </c>
      <c r="V47" s="161">
        <f t="shared" si="13"/>
        <v>2</v>
      </c>
      <c r="W47" s="161"/>
      <c r="X47" s="161" t="s">
        <v>100</v>
      </c>
      <c r="Y47" s="152"/>
      <c r="Z47" s="152"/>
      <c r="AA47" s="152"/>
      <c r="AB47" s="152"/>
      <c r="AC47" s="152"/>
      <c r="AD47" s="152"/>
      <c r="AE47" s="152"/>
      <c r="AF47" s="152"/>
      <c r="AG47" s="152" t="s">
        <v>101</v>
      </c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ht="22.5" outlineLevel="1">
      <c r="A48" s="178">
        <v>25</v>
      </c>
      <c r="B48" s="179" t="s">
        <v>169</v>
      </c>
      <c r="C48" s="187" t="s">
        <v>170</v>
      </c>
      <c r="D48" s="180" t="s">
        <v>97</v>
      </c>
      <c r="E48" s="181">
        <v>8</v>
      </c>
      <c r="F48" s="182">
        <v>0</v>
      </c>
      <c r="G48" s="183">
        <f t="shared" si="7"/>
        <v>0</v>
      </c>
      <c r="H48" s="182">
        <v>2.58</v>
      </c>
      <c r="I48" s="183">
        <f t="shared" si="8"/>
        <v>20.64</v>
      </c>
      <c r="J48" s="182">
        <v>277.92</v>
      </c>
      <c r="K48" s="183">
        <f t="shared" si="9"/>
        <v>2223.36</v>
      </c>
      <c r="L48" s="183">
        <v>21</v>
      </c>
      <c r="M48" s="183">
        <f t="shared" si="10"/>
        <v>0</v>
      </c>
      <c r="N48" s="183">
        <v>0</v>
      </c>
      <c r="O48" s="183">
        <f t="shared" si="11"/>
        <v>0</v>
      </c>
      <c r="P48" s="183">
        <v>0</v>
      </c>
      <c r="Q48" s="183">
        <f t="shared" si="12"/>
        <v>0</v>
      </c>
      <c r="R48" s="183" t="s">
        <v>114</v>
      </c>
      <c r="S48" s="183" t="s">
        <v>99</v>
      </c>
      <c r="T48" s="184" t="s">
        <v>99</v>
      </c>
      <c r="U48" s="161">
        <v>0.61699999999999999</v>
      </c>
      <c r="V48" s="161">
        <f t="shared" si="13"/>
        <v>4.9400000000000004</v>
      </c>
      <c r="W48" s="161"/>
      <c r="X48" s="161" t="s">
        <v>100</v>
      </c>
      <c r="Y48" s="152"/>
      <c r="Z48" s="152"/>
      <c r="AA48" s="152"/>
      <c r="AB48" s="152"/>
      <c r="AC48" s="152"/>
      <c r="AD48" s="152"/>
      <c r="AE48" s="152"/>
      <c r="AF48" s="152"/>
      <c r="AG48" s="152" t="s">
        <v>119</v>
      </c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outlineLevel="1">
      <c r="A49" s="178">
        <v>26</v>
      </c>
      <c r="B49" s="179" t="s">
        <v>171</v>
      </c>
      <c r="C49" s="187" t="s">
        <v>172</v>
      </c>
      <c r="D49" s="180" t="s">
        <v>97</v>
      </c>
      <c r="E49" s="181">
        <v>12</v>
      </c>
      <c r="F49" s="182">
        <v>0</v>
      </c>
      <c r="G49" s="183">
        <f t="shared" si="7"/>
        <v>0</v>
      </c>
      <c r="H49" s="182">
        <v>17.7</v>
      </c>
      <c r="I49" s="183">
        <f t="shared" si="8"/>
        <v>212.4</v>
      </c>
      <c r="J49" s="182">
        <v>120.8</v>
      </c>
      <c r="K49" s="183">
        <f t="shared" si="9"/>
        <v>1449.6</v>
      </c>
      <c r="L49" s="183">
        <v>21</v>
      </c>
      <c r="M49" s="183">
        <f t="shared" si="10"/>
        <v>0</v>
      </c>
      <c r="N49" s="183">
        <v>8.0000000000000007E-5</v>
      </c>
      <c r="O49" s="183">
        <f t="shared" si="11"/>
        <v>0</v>
      </c>
      <c r="P49" s="183">
        <v>2.4930000000000001E-2</v>
      </c>
      <c r="Q49" s="183">
        <f t="shared" si="12"/>
        <v>0.3</v>
      </c>
      <c r="R49" s="183" t="s">
        <v>114</v>
      </c>
      <c r="S49" s="183" t="s">
        <v>99</v>
      </c>
      <c r="T49" s="184" t="s">
        <v>99</v>
      </c>
      <c r="U49" s="161">
        <v>0.27</v>
      </c>
      <c r="V49" s="161">
        <f t="shared" si="13"/>
        <v>3.24</v>
      </c>
      <c r="W49" s="161"/>
      <c r="X49" s="161" t="s">
        <v>100</v>
      </c>
      <c r="Y49" s="152"/>
      <c r="Z49" s="152"/>
      <c r="AA49" s="152"/>
      <c r="AB49" s="152"/>
      <c r="AC49" s="152"/>
      <c r="AD49" s="152"/>
      <c r="AE49" s="152"/>
      <c r="AF49" s="152"/>
      <c r="AG49" s="152" t="s">
        <v>101</v>
      </c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1">
      <c r="A50" s="178">
        <v>27</v>
      </c>
      <c r="B50" s="179" t="s">
        <v>173</v>
      </c>
      <c r="C50" s="187" t="s">
        <v>174</v>
      </c>
      <c r="D50" s="180" t="s">
        <v>97</v>
      </c>
      <c r="E50" s="181">
        <v>10</v>
      </c>
      <c r="F50" s="182">
        <v>0</v>
      </c>
      <c r="G50" s="183">
        <f t="shared" si="7"/>
        <v>0</v>
      </c>
      <c r="H50" s="182">
        <v>0</v>
      </c>
      <c r="I50" s="183">
        <f t="shared" si="8"/>
        <v>0</v>
      </c>
      <c r="J50" s="182">
        <v>45.1</v>
      </c>
      <c r="K50" s="183">
        <f t="shared" si="9"/>
        <v>451</v>
      </c>
      <c r="L50" s="183">
        <v>21</v>
      </c>
      <c r="M50" s="183">
        <f t="shared" si="10"/>
        <v>0</v>
      </c>
      <c r="N50" s="183">
        <v>0</v>
      </c>
      <c r="O50" s="183">
        <f t="shared" si="11"/>
        <v>0</v>
      </c>
      <c r="P50" s="183">
        <v>0</v>
      </c>
      <c r="Q50" s="183">
        <f t="shared" si="12"/>
        <v>0</v>
      </c>
      <c r="R50" s="183" t="s">
        <v>114</v>
      </c>
      <c r="S50" s="183" t="s">
        <v>99</v>
      </c>
      <c r="T50" s="184" t="s">
        <v>99</v>
      </c>
      <c r="U50" s="161">
        <v>0.1</v>
      </c>
      <c r="V50" s="161">
        <f t="shared" si="13"/>
        <v>1</v>
      </c>
      <c r="W50" s="161"/>
      <c r="X50" s="161" t="s">
        <v>100</v>
      </c>
      <c r="Y50" s="152"/>
      <c r="Z50" s="152"/>
      <c r="AA50" s="152"/>
      <c r="AB50" s="152"/>
      <c r="AC50" s="152"/>
      <c r="AD50" s="152"/>
      <c r="AE50" s="152"/>
      <c r="AF50" s="152"/>
      <c r="AG50" s="152" t="s">
        <v>101</v>
      </c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ht="22.5" outlineLevel="1">
      <c r="A51" s="171">
        <v>28</v>
      </c>
      <c r="B51" s="172" t="s">
        <v>175</v>
      </c>
      <c r="C51" s="188" t="s">
        <v>176</v>
      </c>
      <c r="D51" s="173" t="s">
        <v>177</v>
      </c>
      <c r="E51" s="174">
        <v>14.4</v>
      </c>
      <c r="F51" s="175">
        <v>0</v>
      </c>
      <c r="G51" s="176">
        <f t="shared" si="7"/>
        <v>0</v>
      </c>
      <c r="H51" s="175">
        <v>0</v>
      </c>
      <c r="I51" s="176">
        <f t="shared" si="8"/>
        <v>0</v>
      </c>
      <c r="J51" s="175">
        <v>11.7</v>
      </c>
      <c r="K51" s="176">
        <f t="shared" si="9"/>
        <v>168.48</v>
      </c>
      <c r="L51" s="176">
        <v>21</v>
      </c>
      <c r="M51" s="176">
        <f t="shared" si="10"/>
        <v>0</v>
      </c>
      <c r="N51" s="176">
        <v>0</v>
      </c>
      <c r="O51" s="176">
        <f t="shared" si="11"/>
        <v>0</v>
      </c>
      <c r="P51" s="176">
        <v>0</v>
      </c>
      <c r="Q51" s="176">
        <f t="shared" si="12"/>
        <v>0</v>
      </c>
      <c r="R51" s="176" t="s">
        <v>114</v>
      </c>
      <c r="S51" s="176" t="s">
        <v>99</v>
      </c>
      <c r="T51" s="177" t="s">
        <v>99</v>
      </c>
      <c r="U51" s="161">
        <v>0.03</v>
      </c>
      <c r="V51" s="161">
        <f t="shared" si="13"/>
        <v>0.43</v>
      </c>
      <c r="W51" s="161"/>
      <c r="X51" s="161" t="s">
        <v>100</v>
      </c>
      <c r="Y51" s="152"/>
      <c r="Z51" s="152"/>
      <c r="AA51" s="152"/>
      <c r="AB51" s="152"/>
      <c r="AC51" s="152"/>
      <c r="AD51" s="152"/>
      <c r="AE51" s="152"/>
      <c r="AF51" s="152"/>
      <c r="AG51" s="152" t="s">
        <v>101</v>
      </c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>
      <c r="A52" s="159"/>
      <c r="B52" s="160"/>
      <c r="C52" s="189" t="s">
        <v>178</v>
      </c>
      <c r="D52" s="162"/>
      <c r="E52" s="163">
        <v>14.4</v>
      </c>
      <c r="F52" s="161"/>
      <c r="G52" s="161"/>
      <c r="H52" s="161"/>
      <c r="I52" s="161"/>
      <c r="J52" s="161"/>
      <c r="K52" s="161"/>
      <c r="L52" s="161"/>
      <c r="M52" s="161"/>
      <c r="N52" s="161"/>
      <c r="O52" s="161"/>
      <c r="P52" s="161"/>
      <c r="Q52" s="161"/>
      <c r="R52" s="161"/>
      <c r="S52" s="161"/>
      <c r="T52" s="161"/>
      <c r="U52" s="161"/>
      <c r="V52" s="161"/>
      <c r="W52" s="161"/>
      <c r="X52" s="161"/>
      <c r="Y52" s="152"/>
      <c r="Z52" s="152"/>
      <c r="AA52" s="152"/>
      <c r="AB52" s="152"/>
      <c r="AC52" s="152"/>
      <c r="AD52" s="152"/>
      <c r="AE52" s="152"/>
      <c r="AF52" s="152"/>
      <c r="AG52" s="152" t="s">
        <v>108</v>
      </c>
      <c r="AH52" s="152">
        <v>0</v>
      </c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ht="22.5" outlineLevel="1">
      <c r="A53" s="178">
        <v>29</v>
      </c>
      <c r="B53" s="179" t="s">
        <v>179</v>
      </c>
      <c r="C53" s="187" t="s">
        <v>180</v>
      </c>
      <c r="D53" s="180" t="s">
        <v>97</v>
      </c>
      <c r="E53" s="181">
        <v>18</v>
      </c>
      <c r="F53" s="182">
        <v>0</v>
      </c>
      <c r="G53" s="183">
        <f>ROUND(E53*F53,2)</f>
        <v>0</v>
      </c>
      <c r="H53" s="182">
        <v>0</v>
      </c>
      <c r="I53" s="183">
        <f>ROUND(E53*H53,2)</f>
        <v>0</v>
      </c>
      <c r="J53" s="182">
        <v>27.9</v>
      </c>
      <c r="K53" s="183">
        <f>ROUND(E53*J53,2)</f>
        <v>502.2</v>
      </c>
      <c r="L53" s="183">
        <v>21</v>
      </c>
      <c r="M53" s="183">
        <f>G53*(1+L53/100)</f>
        <v>0</v>
      </c>
      <c r="N53" s="183">
        <v>0</v>
      </c>
      <c r="O53" s="183">
        <f>ROUND(E53*N53,2)</f>
        <v>0</v>
      </c>
      <c r="P53" s="183">
        <v>0</v>
      </c>
      <c r="Q53" s="183">
        <f>ROUND(E53*P53,2)</f>
        <v>0</v>
      </c>
      <c r="R53" s="183" t="s">
        <v>114</v>
      </c>
      <c r="S53" s="183" t="s">
        <v>99</v>
      </c>
      <c r="T53" s="184" t="s">
        <v>99</v>
      </c>
      <c r="U53" s="161">
        <v>0.06</v>
      </c>
      <c r="V53" s="161">
        <f>ROUND(E53*U53,2)</f>
        <v>1.08</v>
      </c>
      <c r="W53" s="161"/>
      <c r="X53" s="161" t="s">
        <v>100</v>
      </c>
      <c r="Y53" s="152"/>
      <c r="Z53" s="152"/>
      <c r="AA53" s="152"/>
      <c r="AB53" s="152"/>
      <c r="AC53" s="152"/>
      <c r="AD53" s="152"/>
      <c r="AE53" s="152"/>
      <c r="AF53" s="152"/>
      <c r="AG53" s="152" t="s">
        <v>101</v>
      </c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ht="33.75" outlineLevel="1">
      <c r="A54" s="171">
        <v>30</v>
      </c>
      <c r="B54" s="172" t="s">
        <v>181</v>
      </c>
      <c r="C54" s="188" t="s">
        <v>182</v>
      </c>
      <c r="D54" s="173" t="s">
        <v>177</v>
      </c>
      <c r="E54" s="174">
        <v>195.4</v>
      </c>
      <c r="F54" s="175">
        <v>0</v>
      </c>
      <c r="G54" s="176">
        <f>ROUND(E54*F54,2)</f>
        <v>0</v>
      </c>
      <c r="H54" s="175">
        <v>0</v>
      </c>
      <c r="I54" s="176">
        <f>ROUND(E54*H54,2)</f>
        <v>0</v>
      </c>
      <c r="J54" s="175">
        <v>14</v>
      </c>
      <c r="K54" s="176">
        <f>ROUND(E54*J54,2)</f>
        <v>2735.6</v>
      </c>
      <c r="L54" s="176">
        <v>21</v>
      </c>
      <c r="M54" s="176">
        <f>G54*(1+L54/100)</f>
        <v>0</v>
      </c>
      <c r="N54" s="176">
        <v>0</v>
      </c>
      <c r="O54" s="176">
        <f>ROUND(E54*N54,2)</f>
        <v>0</v>
      </c>
      <c r="P54" s="176">
        <v>0</v>
      </c>
      <c r="Q54" s="176">
        <f>ROUND(E54*P54,2)</f>
        <v>0</v>
      </c>
      <c r="R54" s="176" t="s">
        <v>114</v>
      </c>
      <c r="S54" s="176" t="s">
        <v>99</v>
      </c>
      <c r="T54" s="177" t="s">
        <v>99</v>
      </c>
      <c r="U54" s="161">
        <v>3.1E-2</v>
      </c>
      <c r="V54" s="161">
        <f>ROUND(E54*U54,2)</f>
        <v>6.06</v>
      </c>
      <c r="W54" s="161"/>
      <c r="X54" s="161" t="s">
        <v>100</v>
      </c>
      <c r="Y54" s="152"/>
      <c r="Z54" s="152"/>
      <c r="AA54" s="152"/>
      <c r="AB54" s="152"/>
      <c r="AC54" s="152"/>
      <c r="AD54" s="152"/>
      <c r="AE54" s="152"/>
      <c r="AF54" s="152"/>
      <c r="AG54" s="152" t="s">
        <v>101</v>
      </c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>
      <c r="A55" s="159"/>
      <c r="B55" s="160"/>
      <c r="C55" s="189" t="s">
        <v>183</v>
      </c>
      <c r="D55" s="162"/>
      <c r="E55" s="163">
        <v>195.4</v>
      </c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  <c r="T55" s="161"/>
      <c r="U55" s="161"/>
      <c r="V55" s="161"/>
      <c r="W55" s="161"/>
      <c r="X55" s="161"/>
      <c r="Y55" s="152"/>
      <c r="Z55" s="152"/>
      <c r="AA55" s="152"/>
      <c r="AB55" s="152"/>
      <c r="AC55" s="152"/>
      <c r="AD55" s="152"/>
      <c r="AE55" s="152"/>
      <c r="AF55" s="152"/>
      <c r="AG55" s="152" t="s">
        <v>108</v>
      </c>
      <c r="AH55" s="152">
        <v>5</v>
      </c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ht="22.5" outlineLevel="1">
      <c r="A56" s="178">
        <v>31</v>
      </c>
      <c r="B56" s="179" t="s">
        <v>184</v>
      </c>
      <c r="C56" s="187" t="s">
        <v>185</v>
      </c>
      <c r="D56" s="180" t="s">
        <v>97</v>
      </c>
      <c r="E56" s="181">
        <v>10</v>
      </c>
      <c r="F56" s="182">
        <v>0</v>
      </c>
      <c r="G56" s="183">
        <f>ROUND(E56*F56,2)</f>
        <v>0</v>
      </c>
      <c r="H56" s="182">
        <v>45.58</v>
      </c>
      <c r="I56" s="183">
        <f>ROUND(E56*H56,2)</f>
        <v>455.8</v>
      </c>
      <c r="J56" s="182">
        <v>120.92</v>
      </c>
      <c r="K56" s="183">
        <f>ROUND(E56*J56,2)</f>
        <v>1209.2</v>
      </c>
      <c r="L56" s="183">
        <v>21</v>
      </c>
      <c r="M56" s="183">
        <f>G56*(1+L56/100)</f>
        <v>0</v>
      </c>
      <c r="N56" s="183">
        <v>1.2999999999999999E-4</v>
      </c>
      <c r="O56" s="183">
        <f>ROUND(E56*N56,2)</f>
        <v>0</v>
      </c>
      <c r="P56" s="183">
        <v>0</v>
      </c>
      <c r="Q56" s="183">
        <f>ROUND(E56*P56,2)</f>
        <v>0</v>
      </c>
      <c r="R56" s="183" t="s">
        <v>114</v>
      </c>
      <c r="S56" s="183" t="s">
        <v>99</v>
      </c>
      <c r="T56" s="184" t="s">
        <v>99</v>
      </c>
      <c r="U56" s="161">
        <v>0.26800000000000002</v>
      </c>
      <c r="V56" s="161">
        <f>ROUND(E56*U56,2)</f>
        <v>2.68</v>
      </c>
      <c r="W56" s="161"/>
      <c r="X56" s="161" t="s">
        <v>100</v>
      </c>
      <c r="Y56" s="152"/>
      <c r="Z56" s="152"/>
      <c r="AA56" s="152"/>
      <c r="AB56" s="152"/>
      <c r="AC56" s="152"/>
      <c r="AD56" s="152"/>
      <c r="AE56" s="152"/>
      <c r="AF56" s="152"/>
      <c r="AG56" s="152" t="s">
        <v>101</v>
      </c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1">
      <c r="A57" s="171">
        <v>32</v>
      </c>
      <c r="B57" s="172" t="s">
        <v>186</v>
      </c>
      <c r="C57" s="188" t="s">
        <v>187</v>
      </c>
      <c r="D57" s="173" t="s">
        <v>97</v>
      </c>
      <c r="E57" s="174">
        <v>4</v>
      </c>
      <c r="F57" s="175">
        <v>0</v>
      </c>
      <c r="G57" s="176">
        <f>ROUND(E57*F57,2)</f>
        <v>0</v>
      </c>
      <c r="H57" s="175">
        <v>0.64</v>
      </c>
      <c r="I57" s="176">
        <f>ROUND(E57*H57,2)</f>
        <v>2.56</v>
      </c>
      <c r="J57" s="175">
        <v>13.06</v>
      </c>
      <c r="K57" s="176">
        <f>ROUND(E57*J57,2)</f>
        <v>52.24</v>
      </c>
      <c r="L57" s="176">
        <v>21</v>
      </c>
      <c r="M57" s="176">
        <f>G57*(1+L57/100)</f>
        <v>0</v>
      </c>
      <c r="N57" s="176">
        <v>1.0000000000000001E-5</v>
      </c>
      <c r="O57" s="176">
        <f>ROUND(E57*N57,2)</f>
        <v>0</v>
      </c>
      <c r="P57" s="176">
        <v>7.5000000000000002E-4</v>
      </c>
      <c r="Q57" s="176">
        <f>ROUND(E57*P57,2)</f>
        <v>0</v>
      </c>
      <c r="R57" s="176" t="s">
        <v>114</v>
      </c>
      <c r="S57" s="176" t="s">
        <v>99</v>
      </c>
      <c r="T57" s="177" t="s">
        <v>99</v>
      </c>
      <c r="U57" s="161">
        <v>0.03</v>
      </c>
      <c r="V57" s="161">
        <f>ROUND(E57*U57,2)</f>
        <v>0.12</v>
      </c>
      <c r="W57" s="161"/>
      <c r="X57" s="161" t="s">
        <v>100</v>
      </c>
      <c r="Y57" s="152"/>
      <c r="Z57" s="152"/>
      <c r="AA57" s="152"/>
      <c r="AB57" s="152"/>
      <c r="AC57" s="152"/>
      <c r="AD57" s="152"/>
      <c r="AE57" s="152"/>
      <c r="AF57" s="152"/>
      <c r="AG57" s="152" t="s">
        <v>101</v>
      </c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>
      <c r="A58" s="159"/>
      <c r="B58" s="160"/>
      <c r="C58" s="249" t="s">
        <v>188</v>
      </c>
      <c r="D58" s="250"/>
      <c r="E58" s="250"/>
      <c r="F58" s="250"/>
      <c r="G58" s="250"/>
      <c r="H58" s="161"/>
      <c r="I58" s="161"/>
      <c r="J58" s="161"/>
      <c r="K58" s="161"/>
      <c r="L58" s="161"/>
      <c r="M58" s="161"/>
      <c r="N58" s="161"/>
      <c r="O58" s="161"/>
      <c r="P58" s="161"/>
      <c r="Q58" s="161"/>
      <c r="R58" s="161"/>
      <c r="S58" s="161"/>
      <c r="T58" s="161"/>
      <c r="U58" s="161"/>
      <c r="V58" s="161"/>
      <c r="W58" s="161"/>
      <c r="X58" s="161"/>
      <c r="Y58" s="152"/>
      <c r="Z58" s="152"/>
      <c r="AA58" s="152"/>
      <c r="AB58" s="152"/>
      <c r="AC58" s="152"/>
      <c r="AD58" s="152"/>
      <c r="AE58" s="152"/>
      <c r="AF58" s="152"/>
      <c r="AG58" s="152" t="s">
        <v>121</v>
      </c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outlineLevel="1">
      <c r="A59" s="171">
        <v>33</v>
      </c>
      <c r="B59" s="172" t="s">
        <v>189</v>
      </c>
      <c r="C59" s="188" t="s">
        <v>190</v>
      </c>
      <c r="D59" s="173" t="s">
        <v>177</v>
      </c>
      <c r="E59" s="174">
        <v>195.4</v>
      </c>
      <c r="F59" s="175">
        <v>0</v>
      </c>
      <c r="G59" s="176">
        <f>ROUND(E59*F59,2)</f>
        <v>0</v>
      </c>
      <c r="H59" s="175">
        <v>0</v>
      </c>
      <c r="I59" s="176">
        <f>ROUND(E59*H59,2)</f>
        <v>0</v>
      </c>
      <c r="J59" s="175">
        <v>23.4</v>
      </c>
      <c r="K59" s="176">
        <f>ROUND(E59*J59,2)</f>
        <v>4572.3599999999997</v>
      </c>
      <c r="L59" s="176">
        <v>21</v>
      </c>
      <c r="M59" s="176">
        <f>G59*(1+L59/100)</f>
        <v>0</v>
      </c>
      <c r="N59" s="176">
        <v>0</v>
      </c>
      <c r="O59" s="176">
        <f>ROUND(E59*N59,2)</f>
        <v>0</v>
      </c>
      <c r="P59" s="176">
        <v>0</v>
      </c>
      <c r="Q59" s="176">
        <f>ROUND(E59*P59,2)</f>
        <v>0</v>
      </c>
      <c r="R59" s="176" t="s">
        <v>114</v>
      </c>
      <c r="S59" s="176" t="s">
        <v>99</v>
      </c>
      <c r="T59" s="177" t="s">
        <v>99</v>
      </c>
      <c r="U59" s="161">
        <v>0.05</v>
      </c>
      <c r="V59" s="161">
        <f>ROUND(E59*U59,2)</f>
        <v>9.77</v>
      </c>
      <c r="W59" s="161"/>
      <c r="X59" s="161" t="s">
        <v>100</v>
      </c>
      <c r="Y59" s="152"/>
      <c r="Z59" s="152"/>
      <c r="AA59" s="152"/>
      <c r="AB59" s="152"/>
      <c r="AC59" s="152"/>
      <c r="AD59" s="152"/>
      <c r="AE59" s="152"/>
      <c r="AF59" s="152"/>
      <c r="AG59" s="152" t="s">
        <v>101</v>
      </c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1">
      <c r="A60" s="159"/>
      <c r="B60" s="160"/>
      <c r="C60" s="249" t="s">
        <v>191</v>
      </c>
      <c r="D60" s="250"/>
      <c r="E60" s="250"/>
      <c r="F60" s="250"/>
      <c r="G60" s="250"/>
      <c r="H60" s="161"/>
      <c r="I60" s="161"/>
      <c r="J60" s="161"/>
      <c r="K60" s="161"/>
      <c r="L60" s="161"/>
      <c r="M60" s="161"/>
      <c r="N60" s="161"/>
      <c r="O60" s="161"/>
      <c r="P60" s="161"/>
      <c r="Q60" s="161"/>
      <c r="R60" s="161"/>
      <c r="S60" s="161"/>
      <c r="T60" s="161"/>
      <c r="U60" s="161"/>
      <c r="V60" s="161"/>
      <c r="W60" s="161"/>
      <c r="X60" s="161"/>
      <c r="Y60" s="152"/>
      <c r="Z60" s="152"/>
      <c r="AA60" s="152"/>
      <c r="AB60" s="152"/>
      <c r="AC60" s="152"/>
      <c r="AD60" s="152"/>
      <c r="AE60" s="152"/>
      <c r="AF60" s="152"/>
      <c r="AG60" s="152" t="s">
        <v>121</v>
      </c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ht="22.5" outlineLevel="1">
      <c r="A61" s="159"/>
      <c r="B61" s="160"/>
      <c r="C61" s="189" t="s">
        <v>192</v>
      </c>
      <c r="D61" s="162"/>
      <c r="E61" s="163">
        <v>195.4</v>
      </c>
      <c r="F61" s="161"/>
      <c r="G61" s="161"/>
      <c r="H61" s="161"/>
      <c r="I61" s="161"/>
      <c r="J61" s="161"/>
      <c r="K61" s="161"/>
      <c r="L61" s="161"/>
      <c r="M61" s="161"/>
      <c r="N61" s="161"/>
      <c r="O61" s="161"/>
      <c r="P61" s="161"/>
      <c r="Q61" s="161"/>
      <c r="R61" s="161"/>
      <c r="S61" s="161"/>
      <c r="T61" s="161"/>
      <c r="U61" s="161"/>
      <c r="V61" s="161"/>
      <c r="W61" s="161"/>
      <c r="X61" s="161"/>
      <c r="Y61" s="152"/>
      <c r="Z61" s="152"/>
      <c r="AA61" s="152"/>
      <c r="AB61" s="152"/>
      <c r="AC61" s="152"/>
      <c r="AD61" s="152"/>
      <c r="AE61" s="152"/>
      <c r="AF61" s="152"/>
      <c r="AG61" s="152" t="s">
        <v>108</v>
      </c>
      <c r="AH61" s="152">
        <v>0</v>
      </c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1">
      <c r="A62" s="178">
        <v>34</v>
      </c>
      <c r="B62" s="179" t="s">
        <v>193</v>
      </c>
      <c r="C62" s="187" t="s">
        <v>194</v>
      </c>
      <c r="D62" s="180" t="s">
        <v>144</v>
      </c>
      <c r="E62" s="181">
        <v>0.20055000000000001</v>
      </c>
      <c r="F62" s="182">
        <v>0</v>
      </c>
      <c r="G62" s="183">
        <f>ROUND(E62*F62,2)</f>
        <v>0</v>
      </c>
      <c r="H62" s="182">
        <v>0</v>
      </c>
      <c r="I62" s="183">
        <f>ROUND(E62*H62,2)</f>
        <v>0</v>
      </c>
      <c r="J62" s="182">
        <v>1226</v>
      </c>
      <c r="K62" s="183">
        <f>ROUND(E62*J62,2)</f>
        <v>245.87</v>
      </c>
      <c r="L62" s="183">
        <v>21</v>
      </c>
      <c r="M62" s="183">
        <f>G62*(1+L62/100)</f>
        <v>0</v>
      </c>
      <c r="N62" s="183">
        <v>0</v>
      </c>
      <c r="O62" s="183">
        <f>ROUND(E62*N62,2)</f>
        <v>0</v>
      </c>
      <c r="P62" s="183">
        <v>0</v>
      </c>
      <c r="Q62" s="183">
        <f>ROUND(E62*P62,2)</f>
        <v>0</v>
      </c>
      <c r="R62" s="183" t="s">
        <v>114</v>
      </c>
      <c r="S62" s="183" t="s">
        <v>99</v>
      </c>
      <c r="T62" s="184" t="s">
        <v>99</v>
      </c>
      <c r="U62" s="161">
        <v>2.7389999999999999</v>
      </c>
      <c r="V62" s="161">
        <f>ROUND(E62*U62,2)</f>
        <v>0.55000000000000004</v>
      </c>
      <c r="W62" s="161"/>
      <c r="X62" s="161" t="s">
        <v>145</v>
      </c>
      <c r="Y62" s="152"/>
      <c r="Z62" s="152"/>
      <c r="AA62" s="152"/>
      <c r="AB62" s="152"/>
      <c r="AC62" s="152"/>
      <c r="AD62" s="152"/>
      <c r="AE62" s="152"/>
      <c r="AF62" s="152"/>
      <c r="AG62" s="152" t="s">
        <v>146</v>
      </c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>
      <c r="A63" s="165" t="s">
        <v>93</v>
      </c>
      <c r="B63" s="166" t="s">
        <v>63</v>
      </c>
      <c r="C63" s="186" t="s">
        <v>64</v>
      </c>
      <c r="D63" s="167"/>
      <c r="E63" s="168"/>
      <c r="F63" s="169"/>
      <c r="G63" s="169">
        <f>SUMIF(AG64:AG65,"&lt;&gt;NOR",G64:G65)</f>
        <v>0</v>
      </c>
      <c r="H63" s="169"/>
      <c r="I63" s="169">
        <f>SUM(I64:I65)</f>
        <v>1259.2</v>
      </c>
      <c r="J63" s="169"/>
      <c r="K63" s="169">
        <f>SUM(K64:K65)</f>
        <v>4588.8</v>
      </c>
      <c r="L63" s="169"/>
      <c r="M63" s="169">
        <f>SUM(M64:M65)</f>
        <v>0</v>
      </c>
      <c r="N63" s="169"/>
      <c r="O63" s="169">
        <f>SUM(O64:O65)</f>
        <v>0.01</v>
      </c>
      <c r="P63" s="169"/>
      <c r="Q63" s="169">
        <f>SUM(Q64:Q65)</f>
        <v>0</v>
      </c>
      <c r="R63" s="169"/>
      <c r="S63" s="169"/>
      <c r="T63" s="170"/>
      <c r="U63" s="164"/>
      <c r="V63" s="164">
        <f>SUM(V64:V65)</f>
        <v>9.6</v>
      </c>
      <c r="W63" s="164"/>
      <c r="X63" s="164"/>
      <c r="AG63" t="s">
        <v>94</v>
      </c>
    </row>
    <row r="64" spans="1:60" ht="22.5" outlineLevel="1">
      <c r="A64" s="171">
        <v>35</v>
      </c>
      <c r="B64" s="172" t="s">
        <v>195</v>
      </c>
      <c r="C64" s="188" t="s">
        <v>196</v>
      </c>
      <c r="D64" s="173" t="s">
        <v>104</v>
      </c>
      <c r="E64" s="174">
        <v>80</v>
      </c>
      <c r="F64" s="175">
        <v>0</v>
      </c>
      <c r="G64" s="176">
        <f>ROUND(E64*F64,2)</f>
        <v>0</v>
      </c>
      <c r="H64" s="175">
        <v>15.74</v>
      </c>
      <c r="I64" s="176">
        <f>ROUND(E64*H64,2)</f>
        <v>1259.2</v>
      </c>
      <c r="J64" s="175">
        <v>57.36</v>
      </c>
      <c r="K64" s="176">
        <f>ROUND(E64*J64,2)</f>
        <v>4588.8</v>
      </c>
      <c r="L64" s="176">
        <v>21</v>
      </c>
      <c r="M64" s="176">
        <f>G64*(1+L64/100)</f>
        <v>0</v>
      </c>
      <c r="N64" s="176">
        <v>9.0000000000000006E-5</v>
      </c>
      <c r="O64" s="176">
        <f>ROUND(E64*N64,2)</f>
        <v>0.01</v>
      </c>
      <c r="P64" s="176">
        <v>0</v>
      </c>
      <c r="Q64" s="176">
        <f>ROUND(E64*P64,2)</f>
        <v>0</v>
      </c>
      <c r="R64" s="176" t="s">
        <v>197</v>
      </c>
      <c r="S64" s="176" t="s">
        <v>99</v>
      </c>
      <c r="T64" s="177" t="s">
        <v>99</v>
      </c>
      <c r="U64" s="161">
        <v>0.12</v>
      </c>
      <c r="V64" s="161">
        <f>ROUND(E64*U64,2)</f>
        <v>9.6</v>
      </c>
      <c r="W64" s="161"/>
      <c r="X64" s="161" t="s">
        <v>100</v>
      </c>
      <c r="Y64" s="152"/>
      <c r="Z64" s="152"/>
      <c r="AA64" s="152"/>
      <c r="AB64" s="152"/>
      <c r="AC64" s="152"/>
      <c r="AD64" s="152"/>
      <c r="AE64" s="152"/>
      <c r="AF64" s="152"/>
      <c r="AG64" s="152" t="s">
        <v>101</v>
      </c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1">
      <c r="A65" s="159"/>
      <c r="B65" s="160"/>
      <c r="C65" s="249" t="s">
        <v>198</v>
      </c>
      <c r="D65" s="250"/>
      <c r="E65" s="250"/>
      <c r="F65" s="250"/>
      <c r="G65" s="250"/>
      <c r="H65" s="161"/>
      <c r="I65" s="161"/>
      <c r="J65" s="161"/>
      <c r="K65" s="161"/>
      <c r="L65" s="161"/>
      <c r="M65" s="161"/>
      <c r="N65" s="161"/>
      <c r="O65" s="161"/>
      <c r="P65" s="161"/>
      <c r="Q65" s="161"/>
      <c r="R65" s="161"/>
      <c r="S65" s="161"/>
      <c r="T65" s="161"/>
      <c r="U65" s="161"/>
      <c r="V65" s="161"/>
      <c r="W65" s="161"/>
      <c r="X65" s="161"/>
      <c r="Y65" s="152"/>
      <c r="Z65" s="152"/>
      <c r="AA65" s="152"/>
      <c r="AB65" s="152"/>
      <c r="AC65" s="152"/>
      <c r="AD65" s="152"/>
      <c r="AE65" s="152"/>
      <c r="AF65" s="152"/>
      <c r="AG65" s="152" t="s">
        <v>121</v>
      </c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>
      <c r="A66" s="3"/>
      <c r="B66" s="4"/>
      <c r="C66" s="190"/>
      <c r="D66" s="6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AE66">
        <v>15</v>
      </c>
      <c r="AF66">
        <v>21</v>
      </c>
      <c r="AG66" t="s">
        <v>80</v>
      </c>
    </row>
    <row r="67" spans="1:60">
      <c r="A67" s="155"/>
      <c r="B67" s="156" t="s">
        <v>29</v>
      </c>
      <c r="C67" s="191"/>
      <c r="D67" s="157"/>
      <c r="E67" s="158"/>
      <c r="F67" s="158"/>
      <c r="G67" s="185">
        <f>G8+G35+G42+G63</f>
        <v>0</v>
      </c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AE67">
        <f>SUMIF(L7:L65,AE66,G7:G65)</f>
        <v>0</v>
      </c>
      <c r="AF67">
        <f>SUMIF(L7:L65,AF66,G7:G65)</f>
        <v>0</v>
      </c>
      <c r="AG67" t="s">
        <v>199</v>
      </c>
    </row>
    <row r="68" spans="1:60">
      <c r="A68" s="262" t="s">
        <v>200</v>
      </c>
      <c r="B68" s="262"/>
      <c r="C68" s="190"/>
      <c r="D68" s="6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60">
      <c r="A69" s="3"/>
      <c r="B69" s="4" t="s">
        <v>201</v>
      </c>
      <c r="C69" s="190" t="s">
        <v>202</v>
      </c>
      <c r="D69" s="6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AG69" t="s">
        <v>203</v>
      </c>
    </row>
    <row r="70" spans="1:60">
      <c r="A70" s="3"/>
      <c r="B70" s="4" t="s">
        <v>204</v>
      </c>
      <c r="C70" s="190" t="s">
        <v>205</v>
      </c>
      <c r="D70" s="6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AG70" t="s">
        <v>206</v>
      </c>
    </row>
    <row r="71" spans="1:60">
      <c r="A71" s="3"/>
      <c r="B71" s="4"/>
      <c r="C71" s="190" t="s">
        <v>207</v>
      </c>
      <c r="D71" s="6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AG71" t="s">
        <v>208</v>
      </c>
    </row>
    <row r="72" spans="1:60">
      <c r="A72" s="3"/>
      <c r="B72" s="4"/>
      <c r="C72" s="190"/>
      <c r="D72" s="6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60">
      <c r="C73" s="192"/>
      <c r="D73" s="10"/>
      <c r="AG73" t="s">
        <v>209</v>
      </c>
    </row>
    <row r="74" spans="1:60">
      <c r="D74" s="10"/>
    </row>
    <row r="75" spans="1:60">
      <c r="D75" s="10"/>
    </row>
    <row r="76" spans="1:60">
      <c r="D76" s="10"/>
    </row>
    <row r="77" spans="1:60">
      <c r="D77" s="10"/>
    </row>
    <row r="78" spans="1:60">
      <c r="D78" s="10"/>
    </row>
    <row r="79" spans="1:60">
      <c r="D79" s="10"/>
    </row>
    <row r="80" spans="1:60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C71F" sheet="1"/>
  <mergeCells count="16">
    <mergeCell ref="A68:B68"/>
    <mergeCell ref="C11:G11"/>
    <mergeCell ref="C18:G18"/>
    <mergeCell ref="C19:G19"/>
    <mergeCell ref="C21:G21"/>
    <mergeCell ref="C22:G22"/>
    <mergeCell ref="C65:G65"/>
    <mergeCell ref="A1:G1"/>
    <mergeCell ref="C2:G2"/>
    <mergeCell ref="C3:G3"/>
    <mergeCell ref="C4:G4"/>
    <mergeCell ref="C24:G24"/>
    <mergeCell ref="C25:G25"/>
    <mergeCell ref="C27:G27"/>
    <mergeCell ref="C58:G58"/>
    <mergeCell ref="C60:G60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 D.1.4.4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D.1.4.4 Pol'!Názvy_tisku</vt:lpstr>
      <vt:lpstr>oadresa</vt:lpstr>
      <vt:lpstr>Stavba!Objednatel</vt:lpstr>
      <vt:lpstr>Stavba!Objekt</vt:lpstr>
      <vt:lpstr>'1 D.1.4.4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Josef Březina</cp:lastModifiedBy>
  <cp:lastPrinted>2019-03-19T12:27:02Z</cp:lastPrinted>
  <dcterms:created xsi:type="dcterms:W3CDTF">2009-04-08T07:15:50Z</dcterms:created>
  <dcterms:modified xsi:type="dcterms:W3CDTF">2020-04-09T07:26:52Z</dcterms:modified>
</cp:coreProperties>
</file>